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josue\Downloads\"/>
    </mc:Choice>
  </mc:AlternateContent>
  <xr:revisionPtr revIDLastSave="0" documentId="8_{1589B1BA-B76F-4CBE-A02B-FAC3CC89B915}" xr6:coauthVersionLast="47" xr6:coauthVersionMax="47" xr10:uidLastSave="{00000000-0000-0000-0000-000000000000}"/>
  <bookViews>
    <workbookView xWindow="-90" yWindow="-90" windowWidth="19380" windowHeight="10260" tabRatio="916" xr2:uid="{00000000-000D-0000-FFFF-FFFF00000000}"/>
  </bookViews>
  <sheets>
    <sheet name="INDICE" sheetId="1" r:id="rId1"/>
    <sheet name="1. Resumen Ejecutivo" sheetId="2" r:id="rId2"/>
    <sheet name="2. Demanda Estudiantil" sheetId="3" r:id="rId3"/>
    <sheet name="3. Tasa Visual 15%" sheetId="4" r:id="rId4"/>
    <sheet name="4. Capacidad Operativa" sheetId="5" r:id="rId5"/>
    <sheet name="5. Fase 1 Evaluación" sheetId="6" r:id="rId6"/>
    <sheet name="6. Fase 2 Fabricación" sheetId="7" r:id="rId7"/>
    <sheet name="7. Fase 3 Entrega" sheetId="8" r:id="rId8"/>
    <sheet name="8. CAPEX" sheetId="9" r:id="rId9"/>
    <sheet name="9. Tarifas Viáticos MAP" sheetId="10" r:id="rId10"/>
    <sheet name="10. Indicadores KPI" sheetId="11" r:id="rId11"/>
    <sheet name="11. Hallazgos" sheetId="12" r:id="rId12"/>
    <sheet name="12. Documentación" sheetId="13" r:id="rId13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2" l="1"/>
  <c r="B7" i="2"/>
  <c r="B8" i="2"/>
  <c r="B51" i="8"/>
  <c r="B50" i="8"/>
  <c r="B49" i="8"/>
  <c r="B48" i="8"/>
  <c r="B47" i="8"/>
  <c r="D11" i="10"/>
  <c r="C11" i="10"/>
  <c r="B11" i="10"/>
  <c r="D8" i="9"/>
  <c r="D9" i="9"/>
  <c r="D10" i="9"/>
  <c r="D11" i="9"/>
  <c r="D12" i="9"/>
  <c r="D13" i="9"/>
  <c r="D14" i="9"/>
  <c r="D7" i="9"/>
  <c r="D15" i="9" s="1"/>
  <c r="E7" i="6"/>
  <c r="F7" i="6" s="1"/>
  <c r="E8" i="6"/>
  <c r="F8" i="6" s="1"/>
  <c r="E9" i="6"/>
  <c r="F9" i="6" s="1"/>
  <c r="E6" i="6"/>
  <c r="F6" i="6" s="1"/>
  <c r="D18" i="6"/>
  <c r="B25" i="6"/>
  <c r="B9" i="4"/>
  <c r="B7" i="8" s="1"/>
  <c r="B19" i="4"/>
  <c r="C19" i="4" s="1"/>
  <c r="B18" i="4"/>
  <c r="C18" i="4" s="1"/>
  <c r="B17" i="4"/>
  <c r="C17" i="4" s="1"/>
  <c r="B16" i="4"/>
  <c r="C16" i="4" s="1"/>
  <c r="B15" i="4"/>
  <c r="C15" i="4" s="1"/>
  <c r="C14" i="3"/>
  <c r="B16" i="5"/>
  <c r="B15" i="5"/>
  <c r="B14" i="5"/>
  <c r="B7" i="7" l="1"/>
  <c r="B9" i="7" s="1"/>
  <c r="B9" i="2" s="1"/>
  <c r="F10" i="6"/>
  <c r="B11" i="2" l="1"/>
  <c r="C9" i="2" s="1"/>
  <c r="C10" i="2" l="1"/>
  <c r="C8" i="2"/>
  <c r="C7" i="2"/>
  <c r="C11" i="2" l="1"/>
</calcChain>
</file>

<file path=xl/sharedStrings.xml><?xml version="1.0" encoding="utf-8"?>
<sst xmlns="http://schemas.openxmlformats.org/spreadsheetml/2006/main" count="560" uniqueCount="427">
  <si>
    <t>AUDITORIA INTEGRAL - PROGRAMA VIS</t>
  </si>
  <si>
    <t>ESC-2026-0005 - Regionales 16 Cotui + 02 San Juan</t>
  </si>
  <si>
    <t>Fecha: 18/12/2025</t>
  </si>
  <si>
    <t>INDICE DE CONTENIDOS</t>
  </si>
  <si>
    <t>#</t>
  </si>
  <si>
    <t>Seccion</t>
  </si>
  <si>
    <t>Descripcion</t>
  </si>
  <si>
    <t>Ir a la Hoja</t>
  </si>
  <si>
    <t>1</t>
  </si>
  <si>
    <t>1. Resumen Ejecutivo</t>
  </si>
  <si>
    <t>Vision general del presupuesto y KPIs principales</t>
  </si>
  <si>
    <t>&gt;&gt; IR</t>
  </si>
  <si>
    <t>2</t>
  </si>
  <si>
    <t>2. Demanda Estudiantil</t>
  </si>
  <si>
    <t>Parametros base y distribucion por provincia</t>
  </si>
  <si>
    <t>3</t>
  </si>
  <si>
    <t>3. Tasa Visual 15%</t>
  </si>
  <si>
    <t>Analisis de la tasa de problemas visuales</t>
  </si>
  <si>
    <t>4</t>
  </si>
  <si>
    <t>4. Capacidad Operativa</t>
  </si>
  <si>
    <t>Calculo de capacidad de evaluacion</t>
  </si>
  <si>
    <t>5</t>
  </si>
  <si>
    <t>5. Fase 1 Evaluacion</t>
  </si>
  <si>
    <t>OPEX Fase 1: RD$10,810,000</t>
  </si>
  <si>
    <t>6</t>
  </si>
  <si>
    <t>6. Fase 2 Fabricacion</t>
  </si>
  <si>
    <t>Fabricacion de lentes: RD$71,064,000</t>
  </si>
  <si>
    <t>7</t>
  </si>
  <si>
    <t>7. Fase 3 Entrega</t>
  </si>
  <si>
    <t>OPEX Fase 3: RD$5,269,000</t>
  </si>
  <si>
    <t>8</t>
  </si>
  <si>
    <t>8. CAPEX</t>
  </si>
  <si>
    <t>Inversion inicial: RD$1,915,300</t>
  </si>
  <si>
    <t>9</t>
  </si>
  <si>
    <t>9. Tarifas Viaticos MAP</t>
  </si>
  <si>
    <t>Tarifas de viaticos segun MAP</t>
  </si>
  <si>
    <t>10</t>
  </si>
  <si>
    <t>10. Indicadores KPI</t>
  </si>
  <si>
    <t>Metricas de eficiencia y desempeno</t>
  </si>
  <si>
    <t>11</t>
  </si>
  <si>
    <t>11. Hallazgos</t>
  </si>
  <si>
    <t>Hallazgos preliminares de auditoria</t>
  </si>
  <si>
    <t>12</t>
  </si>
  <si>
    <t>12. Documentacion</t>
  </si>
  <si>
    <t>Checklist de documentos requeridos</t>
  </si>
  <si>
    <t>RESUMEN FINANCIERO RAPIDO</t>
  </si>
  <si>
    <t>CAPEX</t>
  </si>
  <si>
    <t>2.2%</t>
  </si>
  <si>
    <t>OPEX Fase 1 (Evaluacion)</t>
  </si>
  <si>
    <t>12.1%</t>
  </si>
  <si>
    <t>Fase 2 (Fabricacion Lentes)</t>
  </si>
  <si>
    <t>79.8%</t>
  </si>
  <si>
    <t>OPEX Fase 3 (Entrega)</t>
  </si>
  <si>
    <t>5.9%</t>
  </si>
  <si>
    <t>INVERSION TOTAL</t>
  </si>
  <si>
    <t>100%</t>
  </si>
  <si>
    <t>AUDITORÍA INTEGRAL - PROGRAMA DE SALUD VISUAL INFANTIL</t>
  </si>
  <si>
    <t>&lt;&lt; INDICE</t>
  </si>
  <si>
    <t>Escenario: ESC-2026-0005 - Regionales 16 Cotuí + 02 San Juan - Plan 6 Meses Intensivo</t>
  </si>
  <si>
    <t>Fecha de Auditoría: 18/12/2025 10:56</t>
  </si>
  <si>
    <t>RESUMEN FINANCIERO</t>
  </si>
  <si>
    <t>Componente</t>
  </si>
  <si>
    <t>Monto (RD$)</t>
  </si>
  <si>
    <t>% del Total</t>
  </si>
  <si>
    <t>Fórmula de Verificación</t>
  </si>
  <si>
    <t>Estado</t>
  </si>
  <si>
    <t>CAPEX (Inversión Inicial)</t>
  </si>
  <si>
    <t>CAPEX_total / Inversión_total</t>
  </si>
  <si>
    <t>✓ Verificado</t>
  </si>
  <si>
    <t>OPEX Fase 1 (Evaluación)</t>
  </si>
  <si>
    <t>Personal + Viáticos + Transporte × Días</t>
  </si>
  <si>
    <t>Fase 2 (Fabricación Lentes)</t>
  </si>
  <si>
    <t>Estudiantes_con_lentes × RD$6,000</t>
  </si>
  <si>
    <t>Personal + Viáticos × Días_entrega</t>
  </si>
  <si>
    <t>INVERSIÓN TOTAL</t>
  </si>
  <si>
    <t>100.0%</t>
  </si>
  <si>
    <t>CAPEX + OPEX_F1 + Fabricación + OPEX_F3</t>
  </si>
  <si>
    <t>INDICADORES CLAVE DE AUDITORÍA</t>
  </si>
  <si>
    <t>Costo por Estudiante Evaluado</t>
  </si>
  <si>
    <t>RD$1,128</t>
  </si>
  <si>
    <t>Costo por Lente Entregado</t>
  </si>
  <si>
    <t>RD$7,519</t>
  </si>
  <si>
    <t>Tasa de Problemas Visuales Aplicada</t>
  </si>
  <si>
    <t>15.0%</t>
  </si>
  <si>
    <t>Tasa Real Calculada</t>
  </si>
  <si>
    <t>Capacidad Operativa Total</t>
  </si>
  <si>
    <t>78,960 evaluaciones</t>
  </si>
  <si>
    <t>Utilización de Capacidad</t>
  </si>
  <si>
    <t>SECCIÓN 1: PARÁMETROS BASE - DEMANDA ESTUDIANTIL</t>
  </si>
  <si>
    <t>🔍 PREGUNTA DE AUDITORÍA: ¿De dónde proviene el dato de estudiantes a evaluar?</t>
  </si>
  <si>
    <t>DISTRIBUCIÓN POR PROVINCIA</t>
  </si>
  <si>
    <t>Provincia</t>
  </si>
  <si>
    <t>Días Asignados</t>
  </si>
  <si>
    <t>% del Tiempo</t>
  </si>
  <si>
    <t>Estudiantes Estimados</t>
  </si>
  <si>
    <t>Verificación</t>
  </si>
  <si>
    <t>Monseñor Nouel</t>
  </si>
  <si>
    <t>39.4%</t>
  </si>
  <si>
    <t>Proporcional a días</t>
  </si>
  <si>
    <t>San Juan</t>
  </si>
  <si>
    <t>60.6%</t>
  </si>
  <si>
    <t>TOTAL</t>
  </si>
  <si>
    <t>FÓRMULAS DE VERIFICACIÓN</t>
  </si>
  <si>
    <t>Concepto</t>
  </si>
  <si>
    <t>Fórmula</t>
  </si>
  <si>
    <t>Cálculo</t>
  </si>
  <si>
    <t>Resultado</t>
  </si>
  <si>
    <t>Capacidad Total</t>
  </si>
  <si>
    <t>Estudiantes a Evaluar</t>
  </si>
  <si>
    <t>Valor usado: 78,960</t>
  </si>
  <si>
    <t>Utilización</t>
  </si>
  <si>
    <t>📋 DOCUMENTACIÓN A SOLICITAR</t>
  </si>
  <si>
    <t>□ Estadísticas MINERD por regional</t>
  </si>
  <si>
    <t>□ Matrículas escolares 2025-2026</t>
  </si>
  <si>
    <t>□ Acuerdo MINERD-VIS con poblaciones objetivo</t>
  </si>
  <si>
    <t>□ Criterios de selección de escuelas</t>
  </si>
  <si>
    <t>SECCIÓN 2: TASA DE PROBLEMAS VISUALES (15%)</t>
  </si>
  <si>
    <t>🔍 PREGUNTA CRÍTICA: ¿Qué sustenta el 15% de problemas visuales?</t>
  </si>
  <si>
    <t>ANÁLISIS DE LA TASA</t>
  </si>
  <si>
    <t>Tasa Aplicada</t>
  </si>
  <si>
    <t>Parámetro del sistema</t>
  </si>
  <si>
    <t>Estudiantes Evaluados</t>
  </si>
  <si>
    <t>78,960</t>
  </si>
  <si>
    <t>Del escenario</t>
  </si>
  <si>
    <t>Estudiantes con Lentes</t>
  </si>
  <si>
    <t>11,844</t>
  </si>
  <si>
    <t>Calculado</t>
  </si>
  <si>
    <t>✓ VERIFICACIÓN DE CÁLCULO</t>
  </si>
  <si>
    <t>Diferencia:</t>
  </si>
  <si>
    <t>💰 IMPACTO FINANCIERO DE LA TASA</t>
  </si>
  <si>
    <t>Escenario</t>
  </si>
  <si>
    <t>Lentes</t>
  </si>
  <si>
    <t>Costo Fabricación</t>
  </si>
  <si>
    <t>📋 DOCUMENTACIÓN REQUERIDA PARA VALIDAR TASA</t>
  </si>
  <si>
    <t>□ Estudios epidemiológicos de salud visual en RD</t>
  </si>
  <si>
    <t>□ Referencias OMS/OPS para población similar</t>
  </si>
  <si>
    <t>□ Datos históricos de programas similares</t>
  </si>
  <si>
    <t>□ Justificación técnica de la tasa seleccionada</t>
  </si>
  <si>
    <t>SECCIÓN 3: CAPACIDAD OPERATIVA - FASE EVALUACIÓN</t>
  </si>
  <si>
    <t>🔍 PREGUNTA DE AUDITORÍA: ¿Cómo se determina que un equipo evalúa 35 personas/hora?</t>
  </si>
  <si>
    <t>PARÁMETROS DE CAPACIDAD</t>
  </si>
  <si>
    <t>Equipos Operativos</t>
  </si>
  <si>
    <t>unidades</t>
  </si>
  <si>
    <t>Horas por Jornada</t>
  </si>
  <si>
    <t>horas</t>
  </si>
  <si>
    <t>Capacidad por Hora/Equipo</t>
  </si>
  <si>
    <t>evaluaciones</t>
  </si>
  <si>
    <t>Días Operativos</t>
  </si>
  <si>
    <t>días</t>
  </si>
  <si>
    <t>CÁLCULO DE CAPACIDAD TOTAL</t>
  </si>
  <si>
    <t>Capacidad por Día por Equipo</t>
  </si>
  <si>
    <t>evaluaciones/día/equipo</t>
  </si>
  <si>
    <t>Capacidad por Día Total</t>
  </si>
  <si>
    <t>evaluaciones/día</t>
  </si>
  <si>
    <t>Capacidad Total Programa</t>
  </si>
  <si>
    <t>evaluaciones totales</t>
  </si>
  <si>
    <t>ANÁLISIS DE UTILIZACIÓN</t>
  </si>
  <si>
    <t>Demanda (estudiantes)</t>
  </si>
  <si>
    <t>Capacidad Disponible</t>
  </si>
  <si>
    <t>% de Utilización</t>
  </si>
  <si>
    <t>✓ ÓPTIMO</t>
  </si>
  <si>
    <t>📋 DOCUMENTACIÓN REQUERIDA</t>
  </si>
  <si>
    <t>□ Especificaciones técnicas del Vision Screener Mediworks V100</t>
  </si>
  <si>
    <t>□ Manual de operación con tiempos de evaluación</t>
  </si>
  <si>
    <t>□ Registro de evaluaciones históricas (si hay datos)</t>
  </si>
  <si>
    <t>□ Protocolo de evaluación visual aprobado</t>
  </si>
  <si>
    <t>COSTOS DE PERSONAL POR DÍA</t>
  </si>
  <si>
    <t>Rol</t>
  </si>
  <si>
    <t>Cantidad/Equipo</t>
  </si>
  <si>
    <t>Tarifa/Hora</t>
  </si>
  <si>
    <t>Horas/Día</t>
  </si>
  <si>
    <t>Costo/Día/Persona</t>
  </si>
  <si>
    <t>Costo/Día/Equipo</t>
  </si>
  <si>
    <t>Optometrista (OPT)</t>
  </si>
  <si>
    <t>Auxiliar (AUX)</t>
  </si>
  <si>
    <t>Asistente (ASI)</t>
  </si>
  <si>
    <t>Conductor (COND)</t>
  </si>
  <si>
    <t>SUBTOTAL PERSONAL/DÍA/EQUIPO</t>
  </si>
  <si>
    <t>VIÁTICOS POR DÍA (Según tarifas MAP)</t>
  </si>
  <si>
    <t>Técnicos (3)</t>
  </si>
  <si>
    <t>Asistente (1)</t>
  </si>
  <si>
    <t>Total/Día</t>
  </si>
  <si>
    <t>Desayuno</t>
  </si>
  <si>
    <t>RD$400 × 3 = RD$1,200</t>
  </si>
  <si>
    <t>Almuerzo</t>
  </si>
  <si>
    <t>RD$800 × 3 = RD$2,400</t>
  </si>
  <si>
    <t>Cena</t>
  </si>
  <si>
    <t>RD$700 × 3 = RD$2,100</t>
  </si>
  <si>
    <t>Hospedaje</t>
  </si>
  <si>
    <t>RD$2,200 × 3 = RD$6,600</t>
  </si>
  <si>
    <t>SUBTOTAL VIÁTICOS/DÍA/EQUIPO</t>
  </si>
  <si>
    <t>TRANSPORTE POR DÍA</t>
  </si>
  <si>
    <t>Alquiler SUV</t>
  </si>
  <si>
    <t>Por día</t>
  </si>
  <si>
    <t>Combustible</t>
  </si>
  <si>
    <t>~150km/día, 35km/galón</t>
  </si>
  <si>
    <t>Peajes</t>
  </si>
  <si>
    <t>2 peajes/día promedio</t>
  </si>
  <si>
    <t>SUBTOTAL TRANSPORTE/DÍA/EQUIPO</t>
  </si>
  <si>
    <t>RESUMEN CÁLCULO FASE 1</t>
  </si>
  <si>
    <t>Costo/Día Total</t>
  </si>
  <si>
    <t>COSTO FASE 1 TOTAL</t>
  </si>
  <si>
    <t>SECCIÓN 5: FASE 2 FABRICACIÓN LENTES - RD$71,064,000</t>
  </si>
  <si>
    <t>🔍 PREGUNTA DE AUDITORÍA: ¿De dónde proviene el precio de RD$6,000 por lente?</t>
  </si>
  <si>
    <t>CÁLCULO DE FABRICACIÓN</t>
  </si>
  <si>
    <t>Estudiantes con Problemas Visuales</t>
  </si>
  <si>
    <t>Precio por Lente</t>
  </si>
  <si>
    <t>Costo unitario</t>
  </si>
  <si>
    <t>COSTO TOTAL FABRICACIÓN</t>
  </si>
  <si>
    <t>Cálculo Manual:</t>
  </si>
  <si>
    <t>Valor en Sistema:</t>
  </si>
  <si>
    <t>✓ EXACTO</t>
  </si>
  <si>
    <t>ANÁLISIS DEL PRECIO RD$6,000/LENTE</t>
  </si>
  <si>
    <t>Armazón Básico</t>
  </si>
  <si>
    <t>RD$1,500 - RD$2,500</t>
  </si>
  <si>
    <t>Lentes CR-39</t>
  </si>
  <si>
    <t>Tratamiento Antirrayas</t>
  </si>
  <si>
    <t>Mano de Obra</t>
  </si>
  <si>
    <t>RD$500 - RD$800</t>
  </si>
  <si>
    <t>Margen/Logística</t>
  </si>
  <si>
    <t>RD$1,000 - RD$1,500</t>
  </si>
  <si>
    <t>TOTAL ESTIMADO</t>
  </si>
  <si>
    <t>Conclusión:</t>
  </si>
  <si>
    <t>RD$6,000 está dentro del rango de mercado para lentes básicos</t>
  </si>
  <si>
    <t>□ Contrato con proveedor de lentes</t>
  </si>
  <si>
    <t>□ Cotizaciones comparativas (mínimo 3 proveedores)</t>
  </si>
  <si>
    <t>□ Especificaciones técnicas de los lentes</t>
  </si>
  <si>
    <t>□ Garantía de calidad y reemplazo</t>
  </si>
  <si>
    <t>□ Proceso de licitación (si aplica)</t>
  </si>
  <si>
    <t>🔍 PREGUNTA DE AUDITORÍA: ¿Cuántos días de entrega se requieren y por qué?</t>
  </si>
  <si>
    <t>ESTIMACIÓN DE DÍAS DE ENTREGA</t>
  </si>
  <si>
    <t>Lentes a Entregar</t>
  </si>
  <si>
    <t>Capacidad Entrega/Día/Equipo</t>
  </si>
  <si>
    <t>200</t>
  </si>
  <si>
    <t>Días de Entrega Usados</t>
  </si>
  <si>
    <t>55</t>
  </si>
  <si>
    <t>SECCIÓN 7: INVERSIÓN CAPEX - RD$1,915,300</t>
  </si>
  <si>
    <t>🔍 PREGUNTA DE AUDITORÍA: ¿Por qué la inversión inicial es baja respecto al total?</t>
  </si>
  <si>
    <t>DETALLE DE INVERSIÓN CAPEX</t>
  </si>
  <si>
    <t>Item</t>
  </si>
  <si>
    <t>Cantidad</t>
  </si>
  <si>
    <t>Costo Unitario</t>
  </si>
  <si>
    <t>Subtotal</t>
  </si>
  <si>
    <t>Vision Screener Mediworks V100</t>
  </si>
  <si>
    <t>Laptop HP 15</t>
  </si>
  <si>
    <t>Impresora Portátil</t>
  </si>
  <si>
    <t>Mesa Plegable</t>
  </si>
  <si>
    <t>Sillas Plegables</t>
  </si>
  <si>
    <t>Carpa 3x3m</t>
  </si>
  <si>
    <t>Kit Desinfección</t>
  </si>
  <si>
    <t>SUV Alquiler Mensual (4 meses)</t>
  </si>
  <si>
    <t>TOTAL CAPEX</t>
  </si>
  <si>
    <t>ANÁLISIS DE PROPORCIÓN CAPEX/TOTAL</t>
  </si>
  <si>
    <t>% CAPEX del Total:</t>
  </si>
  <si>
    <t>OBSERVACIÓN:</t>
  </si>
  <si>
    <t>El CAPEX representa solo 2.2% del total porque el programa se enfoca en OPEX (personal, viáticos) y principalmente en el costo de los lentes (80% del total).</t>
  </si>
  <si>
    <t>□ Facturas de compra de equipos</t>
  </si>
  <si>
    <t>□ Especificaciones técnicas Vision Screener</t>
  </si>
  <si>
    <t>□ Contratos de alquiler de vehículos</t>
  </si>
  <si>
    <t>□ Inventario de activos del programa</t>
  </si>
  <si>
    <t>SECCIÓN 8: VIÁTICOS Y TARIFAS MAP</t>
  </si>
  <si>
    <t>🔍 PREGUNTA DE AUDITORÍA: ¿Las tarifas corresponden a las normas MAP vigentes?</t>
  </si>
  <si>
    <t>TARIFAS USADAS EN EL SISTEMA</t>
  </si>
  <si>
    <t>Técnicos</t>
  </si>
  <si>
    <t>Asistentes</t>
  </si>
  <si>
    <t>Coordinadores</t>
  </si>
  <si>
    <t>TOTAL DIARIO</t>
  </si>
  <si>
    <t>REFERENCIA: TARIFAS MAP (MINISTERIO DE ADMINISTRACIÓN PÚBLICA)</t>
  </si>
  <si>
    <t>Nota: Las tarifas del MAP varían según categoría de funcionario y zona geográfica.</t>
  </si>
  <si>
    <t>Las tarifas usadas parecen alineadas con:</t>
  </si>
  <si>
    <t>• Categoría III para técnicos (RD$4,100/día)</t>
  </si>
  <si>
    <t>• Categoría IV para asistentes (RD$3,900/día)</t>
  </si>
  <si>
    <t>• Categoría II para coordinadores (RD$5,250/día)</t>
  </si>
  <si>
    <t>□ Resolución MAP vigente sobre viáticos</t>
  </si>
  <si>
    <t>□ Clasificación de personal del programa</t>
  </si>
  <si>
    <t>□ Justificación de tarifas usadas si difieren del MAP</t>
  </si>
  <si>
    <t>SECCIÓN 10: INDICADORES FINANCIEROS</t>
  </si>
  <si>
    <t>INDICADORES CLAVE DE DESEMPEÑO (KPIs)</t>
  </si>
  <si>
    <t>Indicador</t>
  </si>
  <si>
    <t>Valor</t>
  </si>
  <si>
    <t>Benchmark</t>
  </si>
  <si>
    <t>&lt; RD$1,500</t>
  </si>
  <si>
    <t>&lt; RD$10,000</t>
  </si>
  <si>
    <t>% CAPEX vs Total</t>
  </si>
  <si>
    <t>&lt; 10%</t>
  </si>
  <si>
    <t>% Fabricación vs Total</t>
  </si>
  <si>
    <t>60-80%</t>
  </si>
  <si>
    <t>% OPEX vs Total</t>
  </si>
  <si>
    <t>18.1%</t>
  </si>
  <si>
    <t>15-25%</t>
  </si>
  <si>
    <t>Beneficiarios Directos</t>
  </si>
  <si>
    <t>Meta del programa</t>
  </si>
  <si>
    <t>Eficiencia Operativa</t>
  </si>
  <si>
    <t>&gt; 90%</t>
  </si>
  <si>
    <t>ANÁLISIS DE EFICIENCIA</t>
  </si>
  <si>
    <t>El programa destina 80% a fabricación de lentes</t>
  </si>
  <si>
    <t>✓ Alto impacto directo</t>
  </si>
  <si>
    <t>CAPEX mínimo (2.2%) por uso de alquiler</t>
  </si>
  <si>
    <t>✓ Minimiza inversión inicial</t>
  </si>
  <si>
    <t>Utilización de capacidad 99.3%</t>
  </si>
  <si>
    <t>✓ Planificación óptima</t>
  </si>
  <si>
    <t>SECCIÓN 12: RESUMEN DE HALLAZGOS PRELIMINARES</t>
  </si>
  <si>
    <t>HALLAZGOS DE LA AUDITORÍA</t>
  </si>
  <si>
    <t>Hallazgo</t>
  </si>
  <si>
    <t>Tipo</t>
  </si>
  <si>
    <t>Impacto</t>
  </si>
  <si>
    <t>Recomendación</t>
  </si>
  <si>
    <t>Tasa de 15% bien fundamentada pero sin documentación formal</t>
  </si>
  <si>
    <t>Documentación</t>
  </si>
  <si>
    <t>Medio</t>
  </si>
  <si>
    <t>Solicitar estudio epidemiológico de respaldo</t>
  </si>
  <si>
    <t>Costo de lente RD$6,000 dentro de mercado</t>
  </si>
  <si>
    <t>Verificado ✓</t>
  </si>
  <si>
    <t>Bajo</t>
  </si>
  <si>
    <t>Obtener cotizaciones comparativas</t>
  </si>
  <si>
    <t>Capacidad operativa óptimamente utilizada (99.3%)</t>
  </si>
  <si>
    <t>Positivo</t>
  </si>
  <si>
    <t>Mantener planificación actual</t>
  </si>
  <si>
    <t>CAPEX bajo por modelo de alquiler</t>
  </si>
  <si>
    <t>Documentar decisión de alquiler vs compra</t>
  </si>
  <si>
    <t>Viáticos alineados con tarifas MAP</t>
  </si>
  <si>
    <t>Confirmar resolución MAP aplicable</t>
  </si>
  <si>
    <t>Presupuesto ajustado a RD$89M (dentro del límite)</t>
  </si>
  <si>
    <t>Monitorear desviaciones</t>
  </si>
  <si>
    <t>Fase 2 (Fabricación) representa 80% del costo</t>
  </si>
  <si>
    <t>Información</t>
  </si>
  <si>
    <t>Alto</t>
  </si>
  <si>
    <t>Negociar volumen con proveedor</t>
  </si>
  <si>
    <t>Datos de matrícula estudiantil por confirmar</t>
  </si>
  <si>
    <t>Solicitar datos oficiales MINERD</t>
  </si>
  <si>
    <t>CONCLUSIÓN GENERAL</t>
  </si>
  <si>
    <t>El presupuesto del programa VIS presenta una estructura lógica y verificable.
Los cálculos son consistentes y el modelo de costos está bien fundamentado.
Se requiere documentación adicional para respaldar algunos parámetros clave (tasa del 15%, datos de matrícula).
El ajuste a RD$89M está dentro del presupuesto solicitado de RD$90M.</t>
  </si>
  <si>
    <t>SECCIÓN 11: DOCUMENTACIÓN A SOLICITAR</t>
  </si>
  <si>
    <t>CHECKLIST DE DOCUMENTOS REQUERIDOS PARA AUDITORÍA</t>
  </si>
  <si>
    <t>Categoría</t>
  </si>
  <si>
    <t>Documento</t>
  </si>
  <si>
    <t>Prioridad</t>
  </si>
  <si>
    <t>Demanda</t>
  </si>
  <si>
    <t>Estadísticas MINERD por regional</t>
  </si>
  <si>
    <t>Alta</t>
  </si>
  <si>
    <t>□ Pendiente</t>
  </si>
  <si>
    <t>Matrículas escolares 2025-2026</t>
  </si>
  <si>
    <t>Acuerdo MINERD-VIS poblaciones objetivo</t>
  </si>
  <si>
    <t>Tasa Visual</t>
  </si>
  <si>
    <t>Estudios epidemiológicos de salud visual RD</t>
  </si>
  <si>
    <t>Referencias OMS/OPS para población similar</t>
  </si>
  <si>
    <t>Media</t>
  </si>
  <si>
    <t>Capacidad</t>
  </si>
  <si>
    <t>Especificaciones técnicas Vision Screener V100</t>
  </si>
  <si>
    <t>Manual de operación con tiempos</t>
  </si>
  <si>
    <t>Fabricación</t>
  </si>
  <si>
    <t>Contrato con proveedor de lentes</t>
  </si>
  <si>
    <t>Cotizaciones comparativas (mín. 3)</t>
  </si>
  <si>
    <t>Especificaciones técnicas de lentes</t>
  </si>
  <si>
    <t>Facturas de compra de equipos</t>
  </si>
  <si>
    <t>Contratos de alquiler de vehículos</t>
  </si>
  <si>
    <t>Viáticos</t>
  </si>
  <si>
    <t>Resolución MAP vigente sobre viáticos</t>
  </si>
  <si>
    <t>Clasificación de personal del programa</t>
  </si>
  <si>
    <t>General</t>
  </si>
  <si>
    <t>Estructura organizacional del programa</t>
  </si>
  <si>
    <t>Cronograma de ejecución</t>
  </si>
  <si>
    <t>SECCIÓN 4: FASE 1 EVALUACIÓN - RD$ 9,938,486.00</t>
  </si>
  <si>
    <t>RD$800 - RD$1,000</t>
  </si>
  <si>
    <t>RD$1,200 - RD$1,500</t>
  </si>
  <si>
    <t>RD$5,500 - RD$6,800</t>
  </si>
  <si>
    <t>f=@Inversión Total /@ Estudiantes</t>
  </si>
  <si>
    <t>f=@Inversión Total /@ Lentes</t>
  </si>
  <si>
    <t>f=@CAPEX /@ Inversión Total</t>
  </si>
  <si>
    <t>f=@Fabricación /@ Inversión Total</t>
  </si>
  <si>
    <t>f=(@OPEX_F1 +@ OPEX_F3) /@ Total</t>
  </si>
  <si>
    <t>f=@Estudiantes con Lentes</t>
  </si>
  <si>
    <t>f=@Evaluados /@ Capacidad</t>
  </si>
  <si>
    <t>Detalle</t>
  </si>
  <si>
    <t>Asistente de Campo</t>
  </si>
  <si>
    <t>Conductor</t>
  </si>
  <si>
    <t>400+800+700+2200</t>
  </si>
  <si>
    <t>Asistente</t>
  </si>
  <si>
    <t>350+750+600+2200</t>
  </si>
  <si>
    <t>2 peajes promedio</t>
  </si>
  <si>
    <t>Parqueo</t>
  </si>
  <si>
    <t>Entregas/dia/equipo</t>
  </si>
  <si>
    <t>Costo objetivo/dia/equipo</t>
  </si>
  <si>
    <t>1. PERSONAL POR DIA POR EQUIPO</t>
  </si>
  <si>
    <t>Horas</t>
  </si>
  <si>
    <t>Optometrista (verificacion)</t>
  </si>
  <si>
    <t>SUBTOTAL PERSONAL</t>
  </si>
  <si>
    <t>2. VIATICOS POR DIA POR EQUIPO</t>
  </si>
  <si>
    <t>Calculo</t>
  </si>
  <si>
    <t>Optometrista</t>
  </si>
  <si>
    <t>Tecnico</t>
  </si>
  <si>
    <t>SUBTOTAL VIATICOS</t>
  </si>
  <si>
    <t>3. TRANSPORTE POR DIA POR EQUIPO</t>
  </si>
  <si>
    <t>1 vehiculo/dia</t>
  </si>
  <si>
    <t>180km/dia</t>
  </si>
  <si>
    <t>180/35*290</t>
  </si>
  <si>
    <t>2*150</t>
  </si>
  <si>
    <t>1 dia</t>
  </si>
  <si>
    <t>SUBTOTAL TRANSPORTE</t>
  </si>
  <si>
    <t>4. MATERIALES DE ENTREGA POR DIA POR EQUIPO</t>
  </si>
  <si>
    <t>Estuches para lentes</t>
  </si>
  <si>
    <t>72 entregas/dia</t>
  </si>
  <si>
    <t>72*15</t>
  </si>
  <si>
    <t>Panos de limpieza</t>
  </si>
  <si>
    <t>72 unidades</t>
  </si>
  <si>
    <t>72*8</t>
  </si>
  <si>
    <t>Instructivos impresos</t>
  </si>
  <si>
    <t>72 hojas</t>
  </si>
  <si>
    <t>72*5</t>
  </si>
  <si>
    <t>Bolsas empaque</t>
  </si>
  <si>
    <t>72*10</t>
  </si>
  <si>
    <t>Varios (certificados)</t>
  </si>
  <si>
    <t>lote dia</t>
  </si>
  <si>
    <t>SUBTOTAL MATERIALES</t>
  </si>
  <si>
    <t>RESUMEN Y CALCULO FINAL</t>
  </si>
  <si>
    <t>Personal/dia/equipo</t>
  </si>
  <si>
    <t>Viaticos/dia/equipo</t>
  </si>
  <si>
    <t>Transporte/dia/equipo</t>
  </si>
  <si>
    <t>Materiales/dia/equipo</t>
  </si>
  <si>
    <t>TOTAL/DIA/EQUIPO</t>
  </si>
  <si>
    <t>x 3 equipos</t>
  </si>
  <si>
    <t>x 55 dias</t>
  </si>
  <si>
    <t>TOTAL FASE 3 CALCULADO</t>
  </si>
  <si>
    <t>SECCIÓN 6: FASE 3 ENTREGA - RD$5,350,455.00</t>
  </si>
  <si>
    <t>f=@Equipos *@ Horas *@ Capacidad/@Hora *@ Días</t>
  </si>
  <si>
    <t>f=MIN(Capacidad; Demanda Real)</t>
  </si>
  <si>
    <t>f=@Estudiantes /@ Capacidad *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</si>
</sst>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RD$&quot;#,##0"/>
    <numFmt numFmtId="169" formatCode="0.0%"/>
  </numFmts>
  <fonts count="21" x14ac:knownFonts="1">
    <font>
      <sz val="11"/>
      <color theme="1"/>
      <name val="Calibri"/>
      <family val="2"/>
      <scheme val="minor"/>
    </font>
    <font>
      <b/>
      <sz val="16"/>
      <color rgb="FF1F4E79"/>
      <name val="Calibri"/>
    </font>
    <font>
      <i/>
      <sz val="12"/>
      <name val="Calibri"/>
    </font>
    <font>
      <b/>
      <sz val="12"/>
      <color rgb="FFFFFFFF"/>
      <name val="Calibri"/>
    </font>
    <font>
      <b/>
      <sz val="11"/>
      <color rgb="FFFFFFFF"/>
      <name val="Calibri"/>
    </font>
    <font>
      <b/>
      <sz val="14"/>
      <color rgb="FF1F4E79"/>
      <name val="Calibri"/>
    </font>
    <font>
      <b/>
      <sz val="11"/>
      <color rgb="FFC65911"/>
      <name val="Calibri"/>
    </font>
    <font>
      <b/>
      <sz val="11"/>
      <name val="Calibri"/>
    </font>
    <font>
      <b/>
      <sz val="11"/>
      <name val="Calibri"/>
    </font>
    <font>
      <b/>
      <sz val="14"/>
      <name val="Calibri"/>
    </font>
    <font>
      <i/>
      <sz val="11"/>
      <name val="Calibri"/>
    </font>
    <font>
      <b/>
      <sz val="20"/>
      <color rgb="FF1F4E79"/>
      <name val="Calibri"/>
    </font>
    <font>
      <i/>
      <sz val="14"/>
      <name val="Calibri"/>
    </font>
    <font>
      <u/>
      <sz val="11"/>
      <color rgb="FF0563C1"/>
      <name val="Calibri"/>
    </font>
    <font>
      <b/>
      <sz val="10"/>
      <color rgb="FFFFFFFF"/>
      <name val="Calibri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1F4E79"/>
      <name val="Calibri"/>
      <family val="2"/>
    </font>
    <font>
      <b/>
      <sz val="11"/>
      <color rgb="FFFFFFFF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1F4E79"/>
        <bgColor rgb="FF1F4E79"/>
      </patternFill>
    </fill>
    <fill>
      <patternFill patternType="solid">
        <fgColor rgb="FF2E75B6"/>
        <bgColor rgb="FF2E75B6"/>
      </patternFill>
    </fill>
    <fill>
      <patternFill patternType="solid">
        <fgColor rgb="FFC6EFCE"/>
        <bgColor rgb="FFC6EFCE"/>
      </patternFill>
    </fill>
    <fill>
      <patternFill patternType="solid">
        <fgColor rgb="FFE2EFDA"/>
        <bgColor rgb="FFE2EFDA"/>
      </patternFill>
    </fill>
    <fill>
      <patternFill patternType="solid">
        <fgColor rgb="FFFCE4D6"/>
        <bgColor rgb="FFFCE4D6"/>
      </patternFill>
    </fill>
    <fill>
      <patternFill patternType="solid">
        <fgColor rgb="FFFF6B6B"/>
        <bgColor rgb="FFFF6B6B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15" fillId="0" borderId="0" applyNumberForma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57">
    <xf numFmtId="0" fontId="0" fillId="0" borderId="0" xfId="0"/>
    <xf numFmtId="0" fontId="4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13" fillId="0" borderId="1" xfId="0" applyFont="1" applyBorder="1"/>
    <xf numFmtId="0" fontId="0" fillId="0" borderId="1" xfId="0" applyBorder="1"/>
    <xf numFmtId="0" fontId="14" fillId="3" borderId="1" xfId="0" applyFont="1" applyFill="1" applyBorder="1" applyAlignment="1">
      <alignment horizontal="center"/>
    </xf>
    <xf numFmtId="164" fontId="0" fillId="0" borderId="1" xfId="0" applyNumberFormat="1" applyBorder="1"/>
    <xf numFmtId="0" fontId="7" fillId="0" borderId="1" xfId="0" applyFont="1" applyBorder="1"/>
    <xf numFmtId="164" fontId="9" fillId="5" borderId="1" xfId="0" applyNumberFormat="1" applyFont="1" applyFill="1" applyBorder="1"/>
    <xf numFmtId="0" fontId="14" fillId="2" borderId="1" xfId="0" applyFont="1" applyFill="1" applyBorder="1" applyAlignment="1">
      <alignment horizontal="center" vertical="center"/>
    </xf>
    <xf numFmtId="3" fontId="0" fillId="0" borderId="1" xfId="0" applyNumberFormat="1" applyBorder="1"/>
    <xf numFmtId="0" fontId="0" fillId="4" borderId="1" xfId="0" applyFill="1" applyBorder="1"/>
    <xf numFmtId="3" fontId="7" fillId="0" borderId="1" xfId="0" applyNumberFormat="1" applyFont="1" applyBorder="1"/>
    <xf numFmtId="0" fontId="8" fillId="5" borderId="1" xfId="0" applyFont="1" applyFill="1" applyBorder="1"/>
    <xf numFmtId="0" fontId="0" fillId="4" borderId="0" xfId="0" applyFill="1"/>
    <xf numFmtId="3" fontId="8" fillId="5" borderId="1" xfId="0" applyNumberFormat="1" applyFont="1" applyFill="1" applyBorder="1"/>
    <xf numFmtId="3" fontId="0" fillId="0" borderId="0" xfId="0" applyNumberFormat="1"/>
    <xf numFmtId="0" fontId="9" fillId="0" borderId="0" xfId="0" applyFont="1"/>
    <xf numFmtId="0" fontId="0" fillId="6" borderId="1" xfId="0" applyFill="1" applyBorder="1"/>
    <xf numFmtId="0" fontId="0" fillId="7" borderId="1" xfId="0" applyFill="1" applyBorder="1"/>
    <xf numFmtId="0" fontId="3" fillId="2" borderId="1" xfId="0" applyFont="1" applyFill="1" applyBorder="1" applyAlignment="1">
      <alignment horizontal="center" vertical="center"/>
    </xf>
    <xf numFmtId="0" fontId="0" fillId="0" borderId="0" xfId="0"/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/>
    <xf numFmtId="0" fontId="5" fillId="0" borderId="0" xfId="0" applyFont="1"/>
    <xf numFmtId="0" fontId="6" fillId="0" borderId="0" xfId="0" applyFont="1"/>
    <xf numFmtId="0" fontId="4" fillId="3" borderId="1" xfId="0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0" fillId="0" borderId="0" xfId="0" applyFont="1"/>
    <xf numFmtId="0" fontId="0" fillId="0" borderId="0" xfId="0" applyAlignment="1">
      <alignment vertical="top" wrapText="1"/>
    </xf>
    <xf numFmtId="0" fontId="15" fillId="0" borderId="1" xfId="1" applyBorder="1"/>
    <xf numFmtId="43" fontId="8" fillId="5" borderId="1" xfId="2" applyFont="1" applyFill="1" applyBorder="1"/>
    <xf numFmtId="43" fontId="0" fillId="0" borderId="1" xfId="2" applyFont="1" applyBorder="1"/>
    <xf numFmtId="9" fontId="0" fillId="0" borderId="1" xfId="0" applyNumberFormat="1" applyBorder="1"/>
    <xf numFmtId="44" fontId="0" fillId="0" borderId="1" xfId="3" applyFont="1" applyBorder="1"/>
    <xf numFmtId="44" fontId="0" fillId="0" borderId="0" xfId="3" applyFont="1"/>
    <xf numFmtId="44" fontId="8" fillId="5" borderId="1" xfId="3" applyFont="1" applyFill="1" applyBorder="1"/>
    <xf numFmtId="43" fontId="0" fillId="0" borderId="1" xfId="0" applyNumberFormat="1" applyBorder="1"/>
    <xf numFmtId="0" fontId="0" fillId="0" borderId="1" xfId="0" applyBorder="1" applyAlignment="1">
      <alignment horizontal="right"/>
    </xf>
    <xf numFmtId="44" fontId="7" fillId="0" borderId="1" xfId="3" applyFont="1" applyBorder="1"/>
    <xf numFmtId="0" fontId="17" fillId="0" borderId="0" xfId="0" applyFont="1"/>
    <xf numFmtId="0" fontId="18" fillId="3" borderId="0" xfId="0" applyFont="1" applyFill="1"/>
    <xf numFmtId="0" fontId="19" fillId="0" borderId="1" xfId="0" applyFont="1" applyBorder="1"/>
    <xf numFmtId="44" fontId="19" fillId="0" borderId="1" xfId="3" applyFont="1" applyBorder="1"/>
    <xf numFmtId="44" fontId="19" fillId="5" borderId="1" xfId="3" applyFont="1" applyFill="1" applyBorder="1"/>
    <xf numFmtId="44" fontId="20" fillId="5" borderId="1" xfId="3" applyFont="1" applyFill="1" applyBorder="1"/>
    <xf numFmtId="0" fontId="0" fillId="0" borderId="0" xfId="0" applyAlignment="1"/>
    <xf numFmtId="0" fontId="18" fillId="2" borderId="2" xfId="0" applyFont="1" applyFill="1" applyBorder="1" applyAlignment="1">
      <alignment horizontal="center"/>
    </xf>
    <xf numFmtId="44" fontId="0" fillId="0" borderId="0" xfId="0" applyNumberFormat="1"/>
    <xf numFmtId="9" fontId="0" fillId="0" borderId="1" xfId="4" applyFont="1" applyBorder="1"/>
    <xf numFmtId="169" fontId="0" fillId="0" borderId="1" xfId="4" applyNumberFormat="1" applyFont="1" applyBorder="1"/>
    <xf numFmtId="169" fontId="0" fillId="0" borderId="1" xfId="0" applyNumberFormat="1" applyBorder="1"/>
    <xf numFmtId="0" fontId="13" fillId="8" borderId="1" xfId="0" applyFont="1" applyFill="1" applyBorder="1"/>
  </cellXfs>
  <cellStyles count="5">
    <cellStyle name="Comma" xfId="2" builtinId="3"/>
    <cellStyle name="Currency" xfId="3" builtinId="4"/>
    <cellStyle name="Hyperlink" xfId="1" builtinId="8"/>
    <cellStyle name="Normal" xfId="0" builtinId="0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f=@Estudiantes%20con%20Lent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7"/>
  <sheetViews>
    <sheetView showGridLines="0" tabSelected="1" zoomScale="85" zoomScaleNormal="85" workbookViewId="0">
      <selection activeCell="H10" sqref="H10"/>
    </sheetView>
  </sheetViews>
  <sheetFormatPr defaultRowHeight="14.75" x14ac:dyDescent="0.75"/>
  <cols>
    <col min="1" max="1" width="8" customWidth="1"/>
    <col min="2" max="2" width="30" customWidth="1"/>
    <col min="3" max="3" width="45" customWidth="1"/>
    <col min="4" max="4" width="12" customWidth="1"/>
  </cols>
  <sheetData>
    <row r="1" spans="1:5" ht="26" x14ac:dyDescent="1.2">
      <c r="A1" s="23" t="s">
        <v>0</v>
      </c>
      <c r="B1" s="21"/>
      <c r="C1" s="21"/>
      <c r="D1" s="21"/>
      <c r="E1" s="21"/>
    </row>
    <row r="2" spans="1:5" ht="18.5" x14ac:dyDescent="0.9">
      <c r="A2" s="22" t="s">
        <v>1</v>
      </c>
      <c r="B2" s="21"/>
      <c r="C2" s="21"/>
      <c r="D2" s="21"/>
      <c r="E2" s="21"/>
    </row>
    <row r="3" spans="1:5" x14ac:dyDescent="0.75">
      <c r="A3" s="24" t="s">
        <v>2</v>
      </c>
      <c r="B3" s="21"/>
      <c r="C3" s="21"/>
      <c r="D3" s="21"/>
      <c r="E3" s="21"/>
    </row>
    <row r="5" spans="1:5" ht="16" x14ac:dyDescent="0.75">
      <c r="A5" s="20" t="s">
        <v>3</v>
      </c>
      <c r="B5" s="21"/>
      <c r="C5" s="21"/>
      <c r="D5" s="21"/>
      <c r="E5" s="21"/>
    </row>
    <row r="6" spans="1:5" x14ac:dyDescent="0.75">
      <c r="A6" s="1" t="s">
        <v>4</v>
      </c>
      <c r="B6" s="1" t="s">
        <v>5</v>
      </c>
      <c r="C6" s="1" t="s">
        <v>6</v>
      </c>
      <c r="D6" s="1" t="s">
        <v>7</v>
      </c>
    </row>
    <row r="7" spans="1:5" x14ac:dyDescent="0.75">
      <c r="A7" s="2" t="s">
        <v>8</v>
      </c>
      <c r="B7" s="3" t="s">
        <v>9</v>
      </c>
      <c r="C7" s="4" t="s">
        <v>10</v>
      </c>
      <c r="D7" s="5" t="s">
        <v>11</v>
      </c>
    </row>
    <row r="8" spans="1:5" x14ac:dyDescent="0.75">
      <c r="A8" s="2" t="s">
        <v>12</v>
      </c>
      <c r="B8" s="3" t="s">
        <v>13</v>
      </c>
      <c r="C8" s="4" t="s">
        <v>14</v>
      </c>
      <c r="D8" s="5" t="s">
        <v>11</v>
      </c>
    </row>
    <row r="9" spans="1:5" x14ac:dyDescent="0.75">
      <c r="A9" s="2" t="s">
        <v>15</v>
      </c>
      <c r="B9" s="56" t="s">
        <v>16</v>
      </c>
      <c r="C9" s="4" t="s">
        <v>17</v>
      </c>
      <c r="D9" s="5" t="s">
        <v>11</v>
      </c>
    </row>
    <row r="10" spans="1:5" x14ac:dyDescent="0.75">
      <c r="A10" s="2" t="s">
        <v>18</v>
      </c>
      <c r="B10" s="3" t="s">
        <v>19</v>
      </c>
      <c r="C10" s="4" t="s">
        <v>20</v>
      </c>
      <c r="D10" s="5" t="s">
        <v>11</v>
      </c>
    </row>
    <row r="11" spans="1:5" x14ac:dyDescent="0.75">
      <c r="A11" s="2" t="s">
        <v>21</v>
      </c>
      <c r="B11" s="34" t="s">
        <v>22</v>
      </c>
      <c r="C11" s="4" t="s">
        <v>23</v>
      </c>
      <c r="D11" s="5" t="s">
        <v>11</v>
      </c>
    </row>
    <row r="12" spans="1:5" x14ac:dyDescent="0.75">
      <c r="A12" s="2" t="s">
        <v>24</v>
      </c>
      <c r="B12" s="34" t="s">
        <v>25</v>
      </c>
      <c r="C12" s="4" t="s">
        <v>26</v>
      </c>
      <c r="D12" s="5" t="s">
        <v>11</v>
      </c>
    </row>
    <row r="13" spans="1:5" x14ac:dyDescent="0.75">
      <c r="A13" s="2" t="s">
        <v>27</v>
      </c>
      <c r="B13" s="34" t="s">
        <v>28</v>
      </c>
      <c r="C13" s="4" t="s">
        <v>29</v>
      </c>
      <c r="D13" s="5" t="s">
        <v>11</v>
      </c>
    </row>
    <row r="14" spans="1:5" x14ac:dyDescent="0.75">
      <c r="A14" s="2" t="s">
        <v>30</v>
      </c>
      <c r="B14" s="3" t="s">
        <v>31</v>
      </c>
      <c r="C14" s="4" t="s">
        <v>32</v>
      </c>
      <c r="D14" s="5" t="s">
        <v>11</v>
      </c>
    </row>
    <row r="15" spans="1:5" x14ac:dyDescent="0.75">
      <c r="A15" s="2" t="s">
        <v>33</v>
      </c>
      <c r="B15" s="34" t="s">
        <v>34</v>
      </c>
      <c r="C15" s="4" t="s">
        <v>35</v>
      </c>
      <c r="D15" s="5" t="s">
        <v>11</v>
      </c>
    </row>
    <row r="16" spans="1:5" x14ac:dyDescent="0.75">
      <c r="A16" s="2" t="s">
        <v>36</v>
      </c>
      <c r="B16" s="3" t="s">
        <v>37</v>
      </c>
      <c r="C16" s="4" t="s">
        <v>38</v>
      </c>
      <c r="D16" s="5" t="s">
        <v>11</v>
      </c>
    </row>
    <row r="17" spans="1:5" x14ac:dyDescent="0.75">
      <c r="A17" s="2" t="s">
        <v>39</v>
      </c>
      <c r="B17" s="3" t="s">
        <v>40</v>
      </c>
      <c r="C17" s="4" t="s">
        <v>41</v>
      </c>
      <c r="D17" s="5" t="s">
        <v>11</v>
      </c>
    </row>
    <row r="18" spans="1:5" x14ac:dyDescent="0.75">
      <c r="A18" s="2" t="s">
        <v>42</v>
      </c>
      <c r="B18" s="34" t="s">
        <v>43</v>
      </c>
      <c r="C18" s="4" t="s">
        <v>44</v>
      </c>
      <c r="D18" s="5" t="s">
        <v>11</v>
      </c>
    </row>
    <row r="21" spans="1:5" ht="16" x14ac:dyDescent="0.75">
      <c r="A21" s="20" t="s">
        <v>45</v>
      </c>
      <c r="B21" s="21"/>
      <c r="C21" s="21"/>
      <c r="D21" s="21"/>
      <c r="E21" s="21"/>
    </row>
    <row r="23" spans="1:5" x14ac:dyDescent="0.75">
      <c r="A23" s="4" t="s">
        <v>46</v>
      </c>
      <c r="B23" s="6">
        <v>1915300</v>
      </c>
      <c r="C23" s="4" t="s">
        <v>47</v>
      </c>
    </row>
    <row r="24" spans="1:5" x14ac:dyDescent="0.75">
      <c r="A24" s="4" t="s">
        <v>48</v>
      </c>
      <c r="B24" s="6">
        <v>10810000</v>
      </c>
      <c r="C24" s="4" t="s">
        <v>49</v>
      </c>
    </row>
    <row r="25" spans="1:5" x14ac:dyDescent="0.75">
      <c r="A25" s="4" t="s">
        <v>50</v>
      </c>
      <c r="B25" s="6">
        <v>71064000</v>
      </c>
      <c r="C25" s="4" t="s">
        <v>51</v>
      </c>
    </row>
    <row r="26" spans="1:5" x14ac:dyDescent="0.75">
      <c r="A26" s="4" t="s">
        <v>52</v>
      </c>
      <c r="B26" s="6">
        <v>5269000</v>
      </c>
      <c r="C26" s="4" t="s">
        <v>53</v>
      </c>
    </row>
    <row r="27" spans="1:5" ht="18.5" x14ac:dyDescent="0.9">
      <c r="A27" s="7" t="s">
        <v>54</v>
      </c>
      <c r="B27" s="8">
        <v>89058300</v>
      </c>
      <c r="C27" s="4" t="s">
        <v>55</v>
      </c>
    </row>
  </sheetData>
  <mergeCells count="5">
    <mergeCell ref="A21:E21"/>
    <mergeCell ref="A2:E2"/>
    <mergeCell ref="A1:E1"/>
    <mergeCell ref="A5:E5"/>
    <mergeCell ref="A3:E3"/>
  </mergeCells>
  <hyperlinks>
    <hyperlink ref="B7" location="'1. Resumen Ejecutivo'!A1" display="1. Resumen Ejecutivo" xr:uid="{00000000-0004-0000-0000-000000000000}"/>
    <hyperlink ref="D7" location="'1. Resumen Ejecutivo'!A1" display="&gt;&gt; IR" xr:uid="{00000000-0004-0000-0000-000001000000}"/>
    <hyperlink ref="B8" location="'2. Demanda Estudiantil'!A1" display="2. Demanda Estudiantil" xr:uid="{00000000-0004-0000-0000-000002000000}"/>
    <hyperlink ref="D8" location="'2. Demanda Estudiantil'!A1" display="&gt;&gt; IR" xr:uid="{00000000-0004-0000-0000-000003000000}"/>
    <hyperlink ref="B9" location="'3. Tasa Visual 15%'!A1" display="3. Tasa Visual 15%" xr:uid="{00000000-0004-0000-0000-000004000000}"/>
    <hyperlink ref="D9" location="'3. Tasa Visual 15%'!A1" display="&gt;&gt; IR" xr:uid="{00000000-0004-0000-0000-000005000000}"/>
    <hyperlink ref="B10" location="'4. Capacidad Operativa'!A1" display="4. Capacidad Operativa" xr:uid="{00000000-0004-0000-0000-000006000000}"/>
    <hyperlink ref="D10" location="'4. Capacidad Operativa'!A1" display="&gt;&gt; IR" xr:uid="{00000000-0004-0000-0000-000007000000}"/>
    <hyperlink ref="B11" location="'5. Fase 1 Evaluación'!A1" display="5. Fase 1 Evaluacion" xr:uid="{00000000-0004-0000-0000-000008000000}"/>
    <hyperlink ref="D11" location="'5. Fase 1 Evaluacion'!A1" display="&gt;&gt; IR" xr:uid="{00000000-0004-0000-0000-000009000000}"/>
    <hyperlink ref="B12" location="'6. Fase 2 Fabricación'!A1" display="6. Fase 2 Fabricacion" xr:uid="{00000000-0004-0000-0000-00000A000000}"/>
    <hyperlink ref="D12" location="'6. Fase 2 Fabricacion'!A1" display="&gt;&gt; IR" xr:uid="{00000000-0004-0000-0000-00000B000000}"/>
    <hyperlink ref="B13" location="'7. Fase 3 Entrega'!A1" display="7. Fase 3 Entrega" xr:uid="{00000000-0004-0000-0000-00000C000000}"/>
    <hyperlink ref="D13" location="'7. Fase 3 Entrega'!A1" display="&gt;&gt; IR" xr:uid="{00000000-0004-0000-0000-00000D000000}"/>
    <hyperlink ref="B14" location="'8. CAPEX'!A1" display="8. CAPEX" xr:uid="{00000000-0004-0000-0000-00000E000000}"/>
    <hyperlink ref="D14" location="'8. CAPEX'!A1" display="&gt;&gt; IR" xr:uid="{00000000-0004-0000-0000-00000F000000}"/>
    <hyperlink ref="B15" location="'9. Tarifas Viáticos MAP'!A1" display="9. Tarifas Viaticos MAP" xr:uid="{00000000-0004-0000-0000-000010000000}"/>
    <hyperlink ref="D15" location="'9. Tarifas Viaticos MAP'!A1" display="&gt;&gt; IR" xr:uid="{00000000-0004-0000-0000-000011000000}"/>
    <hyperlink ref="B16" location="'10. Indicadores KPI'!A1" display="10. Indicadores KPI" xr:uid="{00000000-0004-0000-0000-000012000000}"/>
    <hyperlink ref="D16" location="'10. Indicadores KPI'!A1" display="&gt;&gt; IR" xr:uid="{00000000-0004-0000-0000-000013000000}"/>
    <hyperlink ref="B17" location="'11. Hallazgos'!A1" display="11. Hallazgos" xr:uid="{00000000-0004-0000-0000-000014000000}"/>
    <hyperlink ref="D17" location="'11. Hallazgos'!A1" display="&gt;&gt; IR" xr:uid="{00000000-0004-0000-0000-000015000000}"/>
    <hyperlink ref="B18" location="'12. Documentación'!A1" display="12. Documentacion" xr:uid="{00000000-0004-0000-0000-000016000000}"/>
    <hyperlink ref="D18" location="'12. Documentacion'!A1" display="&gt;&gt; IR" xr:uid="{00000000-0004-0000-0000-000017000000}"/>
  </hyperlink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6"/>
  <sheetViews>
    <sheetView showGridLines="0" workbookViewId="0">
      <selection activeCell="D12" sqref="D12"/>
    </sheetView>
  </sheetViews>
  <sheetFormatPr defaultRowHeight="14.75" x14ac:dyDescent="0.75"/>
  <cols>
    <col min="1" max="1" width="30" customWidth="1"/>
    <col min="2" max="4" width="18" customWidth="1"/>
    <col min="7" max="7" width="12" customWidth="1"/>
  </cols>
  <sheetData>
    <row r="1" spans="1:7" ht="18.5" x14ac:dyDescent="0.9">
      <c r="A1" s="28" t="s">
        <v>260</v>
      </c>
      <c r="B1" s="21"/>
      <c r="C1" s="21"/>
      <c r="D1" s="21"/>
      <c r="E1" s="21"/>
      <c r="G1" s="9" t="s">
        <v>57</v>
      </c>
    </row>
    <row r="3" spans="1:7" x14ac:dyDescent="0.75">
      <c r="A3" s="29" t="s">
        <v>261</v>
      </c>
      <c r="B3" s="21"/>
      <c r="C3" s="21"/>
      <c r="D3" s="21"/>
      <c r="E3" s="21"/>
    </row>
    <row r="5" spans="1:7" ht="16" x14ac:dyDescent="0.75">
      <c r="A5" s="20" t="s">
        <v>262</v>
      </c>
      <c r="B5" s="21"/>
      <c r="C5" s="21"/>
      <c r="D5" s="21"/>
      <c r="E5" s="21"/>
    </row>
    <row r="6" spans="1:7" x14ac:dyDescent="0.75">
      <c r="A6" s="1" t="s">
        <v>103</v>
      </c>
      <c r="B6" s="1" t="s">
        <v>263</v>
      </c>
      <c r="C6" s="1" t="s">
        <v>264</v>
      </c>
      <c r="D6" s="1" t="s">
        <v>265</v>
      </c>
    </row>
    <row r="7" spans="1:7" x14ac:dyDescent="0.75">
      <c r="A7" s="4" t="s">
        <v>182</v>
      </c>
      <c r="B7" s="38">
        <v>400</v>
      </c>
      <c r="C7" s="38">
        <v>350</v>
      </c>
      <c r="D7" s="38">
        <v>500</v>
      </c>
    </row>
    <row r="8" spans="1:7" x14ac:dyDescent="0.75">
      <c r="A8" s="4" t="s">
        <v>184</v>
      </c>
      <c r="B8" s="38">
        <v>800</v>
      </c>
      <c r="C8" s="38">
        <v>750</v>
      </c>
      <c r="D8" s="38">
        <v>1050</v>
      </c>
    </row>
    <row r="9" spans="1:7" x14ac:dyDescent="0.75">
      <c r="A9" s="4" t="s">
        <v>186</v>
      </c>
      <c r="B9" s="38">
        <v>700</v>
      </c>
      <c r="C9" s="38">
        <v>600</v>
      </c>
      <c r="D9" s="38">
        <v>900</v>
      </c>
    </row>
    <row r="10" spans="1:7" x14ac:dyDescent="0.75">
      <c r="A10" s="4" t="s">
        <v>188</v>
      </c>
      <c r="B10" s="38">
        <v>2200</v>
      </c>
      <c r="C10" s="38">
        <v>2200</v>
      </c>
      <c r="D10" s="38">
        <v>2800</v>
      </c>
    </row>
    <row r="11" spans="1:7" x14ac:dyDescent="0.75">
      <c r="A11" s="7" t="s">
        <v>266</v>
      </c>
      <c r="B11" s="43">
        <f>SUM(B7:B10)</f>
        <v>4100</v>
      </c>
      <c r="C11" s="43">
        <f>SUM(C7:C10)</f>
        <v>3900</v>
      </c>
      <c r="D11" s="43">
        <f>SUM(D7:D10)</f>
        <v>5250</v>
      </c>
    </row>
    <row r="14" spans="1:7" ht="16" x14ac:dyDescent="0.75">
      <c r="A14" s="20" t="s">
        <v>267</v>
      </c>
      <c r="B14" s="21"/>
      <c r="C14" s="21"/>
      <c r="D14" s="21"/>
      <c r="E14" s="21"/>
    </row>
    <row r="15" spans="1:7" x14ac:dyDescent="0.75">
      <c r="A15" s="32" t="s">
        <v>268</v>
      </c>
      <c r="B15" s="21"/>
      <c r="C15" s="21"/>
      <c r="D15" s="21"/>
      <c r="E15" s="21"/>
    </row>
    <row r="17" spans="1:5" x14ac:dyDescent="0.75">
      <c r="A17" t="s">
        <v>269</v>
      </c>
    </row>
    <row r="18" spans="1:5" x14ac:dyDescent="0.75">
      <c r="A18" t="s">
        <v>270</v>
      </c>
    </row>
    <row r="19" spans="1:5" x14ac:dyDescent="0.75">
      <c r="A19" t="s">
        <v>271</v>
      </c>
    </row>
    <row r="20" spans="1:5" x14ac:dyDescent="0.75">
      <c r="A20" t="s">
        <v>272</v>
      </c>
    </row>
    <row r="23" spans="1:5" x14ac:dyDescent="0.75">
      <c r="A23" s="27" t="s">
        <v>161</v>
      </c>
      <c r="B23" s="21"/>
      <c r="C23" s="21"/>
      <c r="D23" s="21"/>
      <c r="E23" s="21"/>
    </row>
    <row r="24" spans="1:5" x14ac:dyDescent="0.75">
      <c r="A24" t="s">
        <v>273</v>
      </c>
    </row>
    <row r="25" spans="1:5" x14ac:dyDescent="0.75">
      <c r="A25" t="s">
        <v>274</v>
      </c>
    </row>
    <row r="26" spans="1:5" x14ac:dyDescent="0.75">
      <c r="A26" t="s">
        <v>275</v>
      </c>
    </row>
  </sheetData>
  <mergeCells count="6">
    <mergeCell ref="A15:E15"/>
    <mergeCell ref="A1:E1"/>
    <mergeCell ref="A5:E5"/>
    <mergeCell ref="A23:E23"/>
    <mergeCell ref="A14:E14"/>
    <mergeCell ref="A3:E3"/>
  </mergeCells>
  <hyperlinks>
    <hyperlink ref="G1" location="'INDICE'!A1" display="&lt;&lt; INDICE" xr:uid="{00000000-0004-0000-0900-000000000000}"/>
  </hyperlink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19"/>
  <sheetViews>
    <sheetView showGridLines="0" workbookViewId="0">
      <selection activeCell="F10" sqref="F10"/>
    </sheetView>
  </sheetViews>
  <sheetFormatPr defaultRowHeight="14.75" x14ac:dyDescent="0.75"/>
  <cols>
    <col min="1" max="1" width="35" customWidth="1"/>
    <col min="2" max="2" width="23.04296875" customWidth="1"/>
    <col min="3" max="3" width="33.40625" customWidth="1"/>
    <col min="4" max="4" width="20" customWidth="1"/>
    <col min="7" max="7" width="12" customWidth="1"/>
  </cols>
  <sheetData>
    <row r="1" spans="1:7" ht="18.5" x14ac:dyDescent="0.9">
      <c r="A1" s="28" t="s">
        <v>276</v>
      </c>
      <c r="B1" s="21"/>
      <c r="C1" s="21"/>
      <c r="D1" s="21"/>
      <c r="E1" s="21"/>
      <c r="G1" s="9" t="s">
        <v>57</v>
      </c>
    </row>
    <row r="3" spans="1:7" ht="16" x14ac:dyDescent="0.75">
      <c r="A3" s="20" t="s">
        <v>277</v>
      </c>
      <c r="B3" s="21"/>
      <c r="C3" s="21"/>
      <c r="D3" s="21"/>
      <c r="E3" s="21"/>
    </row>
    <row r="4" spans="1:7" x14ac:dyDescent="0.75">
      <c r="A4" s="1" t="s">
        <v>278</v>
      </c>
      <c r="B4" s="1" t="s">
        <v>279</v>
      </c>
      <c r="C4" s="1" t="s">
        <v>104</v>
      </c>
      <c r="D4" s="1" t="s">
        <v>280</v>
      </c>
    </row>
    <row r="5" spans="1:7" x14ac:dyDescent="0.75">
      <c r="A5" s="4" t="s">
        <v>78</v>
      </c>
      <c r="B5" s="4" t="s">
        <v>79</v>
      </c>
      <c r="C5" s="4" t="s">
        <v>366</v>
      </c>
      <c r="D5" s="4" t="s">
        <v>281</v>
      </c>
    </row>
    <row r="6" spans="1:7" x14ac:dyDescent="0.75">
      <c r="A6" s="4" t="s">
        <v>80</v>
      </c>
      <c r="B6" s="4" t="s">
        <v>81</v>
      </c>
      <c r="C6" s="4" t="s">
        <v>367</v>
      </c>
      <c r="D6" s="4" t="s">
        <v>282</v>
      </c>
    </row>
    <row r="7" spans="1:7" x14ac:dyDescent="0.75">
      <c r="A7" s="4" t="s">
        <v>283</v>
      </c>
      <c r="B7" s="4" t="s">
        <v>47</v>
      </c>
      <c r="C7" s="4" t="s">
        <v>368</v>
      </c>
      <c r="D7" s="4" t="s">
        <v>284</v>
      </c>
    </row>
    <row r="8" spans="1:7" x14ac:dyDescent="0.75">
      <c r="A8" s="4" t="s">
        <v>285</v>
      </c>
      <c r="B8" s="4" t="s">
        <v>51</v>
      </c>
      <c r="C8" s="4" t="s">
        <v>369</v>
      </c>
      <c r="D8" s="4" t="s">
        <v>286</v>
      </c>
    </row>
    <row r="9" spans="1:7" x14ac:dyDescent="0.75">
      <c r="A9" s="4" t="s">
        <v>287</v>
      </c>
      <c r="B9" s="4" t="s">
        <v>288</v>
      </c>
      <c r="C9" s="4" t="s">
        <v>370</v>
      </c>
      <c r="D9" s="4" t="s">
        <v>289</v>
      </c>
    </row>
    <row r="10" spans="1:7" x14ac:dyDescent="0.75">
      <c r="A10" s="4" t="s">
        <v>290</v>
      </c>
      <c r="B10" s="4" t="s">
        <v>125</v>
      </c>
      <c r="C10" s="34" t="s">
        <v>371</v>
      </c>
      <c r="D10" s="4" t="s">
        <v>291</v>
      </c>
    </row>
    <row r="11" spans="1:7" x14ac:dyDescent="0.75">
      <c r="A11" s="4" t="s">
        <v>292</v>
      </c>
      <c r="B11" s="4" t="s">
        <v>75</v>
      </c>
      <c r="C11" s="4" t="s">
        <v>372</v>
      </c>
      <c r="D11" s="4" t="s">
        <v>293</v>
      </c>
    </row>
    <row r="14" spans="1:7" ht="16" x14ac:dyDescent="0.75">
      <c r="A14" s="20" t="s">
        <v>294</v>
      </c>
      <c r="B14" s="21"/>
      <c r="C14" s="21"/>
      <c r="D14" s="21"/>
      <c r="E14" s="21"/>
    </row>
    <row r="17" spans="1:2" x14ac:dyDescent="0.75">
      <c r="A17" s="4" t="s">
        <v>295</v>
      </c>
      <c r="B17" s="11" t="s">
        <v>296</v>
      </c>
    </row>
    <row r="18" spans="1:2" x14ac:dyDescent="0.75">
      <c r="A18" s="4" t="s">
        <v>297</v>
      </c>
      <c r="B18" s="11" t="s">
        <v>298</v>
      </c>
    </row>
    <row r="19" spans="1:2" x14ac:dyDescent="0.75">
      <c r="A19" s="4" t="s">
        <v>299</v>
      </c>
      <c r="B19" s="11" t="s">
        <v>300</v>
      </c>
    </row>
  </sheetData>
  <mergeCells count="3">
    <mergeCell ref="A14:E14"/>
    <mergeCell ref="A1:E1"/>
    <mergeCell ref="A3:E3"/>
  </mergeCells>
  <hyperlinks>
    <hyperlink ref="G1" location="'INDICE'!A1" display="&lt;&lt; INDICE" xr:uid="{00000000-0004-0000-0A00-000000000000}"/>
    <hyperlink ref="C10" r:id="rId1" xr:uid="{DF319CA7-FF5B-4F4E-A50B-AFA49223E9D0}"/>
  </hyperlink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8"/>
  <sheetViews>
    <sheetView showGridLines="0" workbookViewId="0">
      <selection activeCell="C9" sqref="C9"/>
    </sheetView>
  </sheetViews>
  <sheetFormatPr defaultRowHeight="14.75" x14ac:dyDescent="0.75"/>
  <cols>
    <col min="1" max="1" width="5" customWidth="1"/>
    <col min="2" max="2" width="45" customWidth="1"/>
    <col min="3" max="3" width="18" customWidth="1"/>
    <col min="4" max="4" width="12" customWidth="1"/>
    <col min="5" max="5" width="40" customWidth="1"/>
    <col min="7" max="7" width="12" customWidth="1"/>
  </cols>
  <sheetData>
    <row r="1" spans="1:7" ht="18.5" x14ac:dyDescent="0.9">
      <c r="A1" s="28" t="s">
        <v>301</v>
      </c>
      <c r="B1" s="21"/>
      <c r="C1" s="21"/>
      <c r="D1" s="21"/>
      <c r="E1" s="21"/>
      <c r="G1" s="9" t="s">
        <v>57</v>
      </c>
    </row>
    <row r="3" spans="1:7" ht="16" x14ac:dyDescent="0.75">
      <c r="A3" s="20" t="s">
        <v>302</v>
      </c>
      <c r="B3" s="21"/>
      <c r="C3" s="21"/>
      <c r="D3" s="21"/>
      <c r="E3" s="21"/>
    </row>
    <row r="4" spans="1:7" x14ac:dyDescent="0.75">
      <c r="A4" s="1" t="s">
        <v>4</v>
      </c>
      <c r="B4" s="1" t="s">
        <v>303</v>
      </c>
      <c r="C4" s="1" t="s">
        <v>304</v>
      </c>
      <c r="D4" s="1" t="s">
        <v>305</v>
      </c>
      <c r="E4" s="1" t="s">
        <v>306</v>
      </c>
    </row>
    <row r="5" spans="1:7" x14ac:dyDescent="0.75">
      <c r="A5" s="4" t="s">
        <v>8</v>
      </c>
      <c r="B5" s="4" t="s">
        <v>307</v>
      </c>
      <c r="C5" s="4" t="s">
        <v>308</v>
      </c>
      <c r="D5" s="4" t="s">
        <v>309</v>
      </c>
      <c r="E5" s="4" t="s">
        <v>310</v>
      </c>
    </row>
    <row r="6" spans="1:7" x14ac:dyDescent="0.75">
      <c r="A6" s="4" t="s">
        <v>12</v>
      </c>
      <c r="B6" s="4" t="s">
        <v>311</v>
      </c>
      <c r="C6" s="11" t="s">
        <v>312</v>
      </c>
      <c r="D6" s="4" t="s">
        <v>313</v>
      </c>
      <c r="E6" s="4" t="s">
        <v>314</v>
      </c>
    </row>
    <row r="7" spans="1:7" x14ac:dyDescent="0.75">
      <c r="A7" s="4" t="s">
        <v>15</v>
      </c>
      <c r="B7" s="4" t="s">
        <v>315</v>
      </c>
      <c r="C7" s="11" t="s">
        <v>312</v>
      </c>
      <c r="D7" s="4" t="s">
        <v>316</v>
      </c>
      <c r="E7" s="4" t="s">
        <v>317</v>
      </c>
    </row>
    <row r="8" spans="1:7" x14ac:dyDescent="0.75">
      <c r="A8" s="4" t="s">
        <v>18</v>
      </c>
      <c r="B8" s="4" t="s">
        <v>318</v>
      </c>
      <c r="C8" s="11" t="s">
        <v>312</v>
      </c>
      <c r="D8" s="4" t="s">
        <v>316</v>
      </c>
      <c r="E8" s="4" t="s">
        <v>319</v>
      </c>
    </row>
    <row r="9" spans="1:7" x14ac:dyDescent="0.75">
      <c r="A9" s="4" t="s">
        <v>21</v>
      </c>
      <c r="B9" s="4" t="s">
        <v>320</v>
      </c>
      <c r="C9" s="11" t="s">
        <v>312</v>
      </c>
      <c r="D9" s="4" t="s">
        <v>309</v>
      </c>
      <c r="E9" s="4" t="s">
        <v>321</v>
      </c>
    </row>
    <row r="10" spans="1:7" x14ac:dyDescent="0.75">
      <c r="A10" s="4" t="s">
        <v>24</v>
      </c>
      <c r="B10" s="4" t="s">
        <v>322</v>
      </c>
      <c r="C10" s="11" t="s">
        <v>312</v>
      </c>
      <c r="D10" s="4" t="s">
        <v>316</v>
      </c>
      <c r="E10" s="4" t="s">
        <v>323</v>
      </c>
    </row>
    <row r="11" spans="1:7" x14ac:dyDescent="0.75">
      <c r="A11" s="4" t="s">
        <v>27</v>
      </c>
      <c r="B11" s="4" t="s">
        <v>324</v>
      </c>
      <c r="C11" s="4" t="s">
        <v>325</v>
      </c>
      <c r="D11" s="4" t="s">
        <v>326</v>
      </c>
      <c r="E11" s="4" t="s">
        <v>327</v>
      </c>
    </row>
    <row r="12" spans="1:7" x14ac:dyDescent="0.75">
      <c r="A12" s="4" t="s">
        <v>30</v>
      </c>
      <c r="B12" s="4" t="s">
        <v>328</v>
      </c>
      <c r="C12" s="4" t="s">
        <v>308</v>
      </c>
      <c r="D12" s="4" t="s">
        <v>326</v>
      </c>
      <c r="E12" s="4" t="s">
        <v>329</v>
      </c>
    </row>
    <row r="15" spans="1:7" ht="16" x14ac:dyDescent="0.75">
      <c r="A15" s="20" t="s">
        <v>330</v>
      </c>
      <c r="B15" s="21"/>
      <c r="C15" s="21"/>
      <c r="D15" s="21"/>
      <c r="E15" s="21"/>
    </row>
    <row r="16" spans="1:7" x14ac:dyDescent="0.75">
      <c r="A16" s="33" t="s">
        <v>331</v>
      </c>
      <c r="B16" s="21"/>
      <c r="C16" s="21"/>
      <c r="D16" s="21"/>
      <c r="E16" s="21"/>
    </row>
    <row r="17" spans="1:5" x14ac:dyDescent="0.75">
      <c r="A17" s="21"/>
      <c r="B17" s="21"/>
      <c r="C17" s="21"/>
      <c r="D17" s="21"/>
      <c r="E17" s="21"/>
    </row>
    <row r="18" spans="1:5" x14ac:dyDescent="0.75">
      <c r="A18" s="21"/>
      <c r="B18" s="21"/>
      <c r="C18" s="21"/>
      <c r="D18" s="21"/>
      <c r="E18" s="21"/>
    </row>
  </sheetData>
  <mergeCells count="4">
    <mergeCell ref="A15:E15"/>
    <mergeCell ref="A1:E1"/>
    <mergeCell ref="A16:E18"/>
    <mergeCell ref="A3:E3"/>
  </mergeCells>
  <hyperlinks>
    <hyperlink ref="G1" location="'INDICE'!A1" display="&lt;&lt; INDICE" xr:uid="{00000000-0004-0000-0B00-000000000000}"/>
  </hyperlink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20"/>
  <sheetViews>
    <sheetView showGridLines="0" workbookViewId="0">
      <selection activeCell="G1" sqref="G1"/>
    </sheetView>
  </sheetViews>
  <sheetFormatPr defaultRowHeight="14.75" x14ac:dyDescent="0.75"/>
  <cols>
    <col min="1" max="1" width="15" customWidth="1"/>
    <col min="2" max="2" width="50" customWidth="1"/>
    <col min="3" max="3" width="12" customWidth="1"/>
    <col min="4" max="4" width="15" customWidth="1"/>
    <col min="7" max="7" width="12" customWidth="1"/>
  </cols>
  <sheetData>
    <row r="1" spans="1:7" ht="18.5" x14ac:dyDescent="0.9">
      <c r="A1" s="28" t="s">
        <v>332</v>
      </c>
      <c r="B1" s="21"/>
      <c r="C1" s="21"/>
      <c r="D1" s="21"/>
      <c r="G1" s="9" t="s">
        <v>57</v>
      </c>
    </row>
    <row r="3" spans="1:7" ht="16" x14ac:dyDescent="0.75">
      <c r="A3" s="20" t="s">
        <v>333</v>
      </c>
      <c r="B3" s="21"/>
      <c r="C3" s="21"/>
      <c r="D3" s="21"/>
    </row>
    <row r="4" spans="1:7" x14ac:dyDescent="0.75">
      <c r="A4" s="1" t="s">
        <v>334</v>
      </c>
      <c r="B4" s="1" t="s">
        <v>335</v>
      </c>
      <c r="C4" s="1" t="s">
        <v>336</v>
      </c>
      <c r="D4" s="1" t="s">
        <v>65</v>
      </c>
    </row>
    <row r="5" spans="1:7" x14ac:dyDescent="0.75">
      <c r="A5" s="4" t="s">
        <v>337</v>
      </c>
      <c r="B5" s="4" t="s">
        <v>338</v>
      </c>
      <c r="C5" s="19" t="s">
        <v>339</v>
      </c>
      <c r="D5" s="4" t="s">
        <v>340</v>
      </c>
    </row>
    <row r="6" spans="1:7" x14ac:dyDescent="0.75">
      <c r="A6" s="4" t="s">
        <v>337</v>
      </c>
      <c r="B6" s="4" t="s">
        <v>341</v>
      </c>
      <c r="C6" s="19" t="s">
        <v>339</v>
      </c>
      <c r="D6" s="4" t="s">
        <v>340</v>
      </c>
    </row>
    <row r="7" spans="1:7" x14ac:dyDescent="0.75">
      <c r="A7" s="4" t="s">
        <v>337</v>
      </c>
      <c r="B7" s="4" t="s">
        <v>342</v>
      </c>
      <c r="C7" s="19" t="s">
        <v>339</v>
      </c>
      <c r="D7" s="4" t="s">
        <v>340</v>
      </c>
    </row>
    <row r="8" spans="1:7" x14ac:dyDescent="0.75">
      <c r="A8" s="4" t="s">
        <v>343</v>
      </c>
      <c r="B8" s="4" t="s">
        <v>344</v>
      </c>
      <c r="C8" s="19" t="s">
        <v>339</v>
      </c>
      <c r="D8" s="4" t="s">
        <v>340</v>
      </c>
    </row>
    <row r="9" spans="1:7" x14ac:dyDescent="0.75">
      <c r="A9" s="4" t="s">
        <v>343</v>
      </c>
      <c r="B9" s="4" t="s">
        <v>345</v>
      </c>
      <c r="C9" s="18" t="s">
        <v>346</v>
      </c>
      <c r="D9" s="4" t="s">
        <v>340</v>
      </c>
    </row>
    <row r="10" spans="1:7" x14ac:dyDescent="0.75">
      <c r="A10" s="4" t="s">
        <v>347</v>
      </c>
      <c r="B10" s="4" t="s">
        <v>348</v>
      </c>
      <c r="C10" s="19" t="s">
        <v>339</v>
      </c>
      <c r="D10" s="4" t="s">
        <v>340</v>
      </c>
    </row>
    <row r="11" spans="1:7" x14ac:dyDescent="0.75">
      <c r="A11" s="4" t="s">
        <v>347</v>
      </c>
      <c r="B11" s="4" t="s">
        <v>349</v>
      </c>
      <c r="C11" s="18" t="s">
        <v>346</v>
      </c>
      <c r="D11" s="4" t="s">
        <v>340</v>
      </c>
    </row>
    <row r="12" spans="1:7" x14ac:dyDescent="0.75">
      <c r="A12" s="4" t="s">
        <v>350</v>
      </c>
      <c r="B12" s="4" t="s">
        <v>351</v>
      </c>
      <c r="C12" s="19" t="s">
        <v>339</v>
      </c>
      <c r="D12" s="4" t="s">
        <v>340</v>
      </c>
    </row>
    <row r="13" spans="1:7" x14ac:dyDescent="0.75">
      <c r="A13" s="4" t="s">
        <v>350</v>
      </c>
      <c r="B13" s="4" t="s">
        <v>352</v>
      </c>
      <c r="C13" s="19" t="s">
        <v>339</v>
      </c>
      <c r="D13" s="4" t="s">
        <v>340</v>
      </c>
    </row>
    <row r="14" spans="1:7" x14ac:dyDescent="0.75">
      <c r="A14" s="4" t="s">
        <v>350</v>
      </c>
      <c r="B14" s="4" t="s">
        <v>353</v>
      </c>
      <c r="C14" s="18" t="s">
        <v>346</v>
      </c>
      <c r="D14" s="4" t="s">
        <v>340</v>
      </c>
    </row>
    <row r="15" spans="1:7" x14ac:dyDescent="0.75">
      <c r="A15" s="4" t="s">
        <v>46</v>
      </c>
      <c r="B15" s="4" t="s">
        <v>354</v>
      </c>
      <c r="C15" s="19" t="s">
        <v>339</v>
      </c>
      <c r="D15" s="4" t="s">
        <v>340</v>
      </c>
    </row>
    <row r="16" spans="1:7" x14ac:dyDescent="0.75">
      <c r="A16" s="4" t="s">
        <v>46</v>
      </c>
      <c r="B16" s="4" t="s">
        <v>355</v>
      </c>
      <c r="C16" s="19" t="s">
        <v>339</v>
      </c>
      <c r="D16" s="4" t="s">
        <v>340</v>
      </c>
    </row>
    <row r="17" spans="1:4" x14ac:dyDescent="0.75">
      <c r="A17" s="4" t="s">
        <v>356</v>
      </c>
      <c r="B17" s="4" t="s">
        <v>357</v>
      </c>
      <c r="C17" s="19" t="s">
        <v>339</v>
      </c>
      <c r="D17" s="4" t="s">
        <v>340</v>
      </c>
    </row>
    <row r="18" spans="1:4" x14ac:dyDescent="0.75">
      <c r="A18" s="4" t="s">
        <v>356</v>
      </c>
      <c r="B18" s="4" t="s">
        <v>358</v>
      </c>
      <c r="C18" s="18" t="s">
        <v>346</v>
      </c>
      <c r="D18" s="4" t="s">
        <v>340</v>
      </c>
    </row>
    <row r="19" spans="1:4" x14ac:dyDescent="0.75">
      <c r="A19" s="4" t="s">
        <v>359</v>
      </c>
      <c r="B19" s="4" t="s">
        <v>360</v>
      </c>
      <c r="C19" s="18" t="s">
        <v>346</v>
      </c>
      <c r="D19" s="4" t="s">
        <v>340</v>
      </c>
    </row>
    <row r="20" spans="1:4" x14ac:dyDescent="0.75">
      <c r="A20" s="4" t="s">
        <v>359</v>
      </c>
      <c r="B20" s="4" t="s">
        <v>361</v>
      </c>
      <c r="C20" s="19" t="s">
        <v>339</v>
      </c>
      <c r="D20" s="4" t="s">
        <v>340</v>
      </c>
    </row>
  </sheetData>
  <mergeCells count="2">
    <mergeCell ref="A1:D1"/>
    <mergeCell ref="A3:D3"/>
  </mergeCells>
  <hyperlinks>
    <hyperlink ref="G1" location="'INDICE'!A1" display="&lt;&lt; INDICE" xr:uid="{00000000-0004-0000-0C00-000000000000}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1"/>
  <sheetViews>
    <sheetView showGridLines="0" zoomScale="70" zoomScaleNormal="70" workbookViewId="0">
      <selection activeCell="C12" sqref="C12"/>
    </sheetView>
  </sheetViews>
  <sheetFormatPr defaultRowHeight="14.75" x14ac:dyDescent="0.75"/>
  <cols>
    <col min="1" max="1" width="35" customWidth="1"/>
    <col min="2" max="2" width="20" customWidth="1"/>
    <col min="3" max="3" width="15" customWidth="1"/>
    <col min="4" max="4" width="45" customWidth="1"/>
    <col min="5" max="5" width="15" customWidth="1"/>
    <col min="7" max="7" width="12" customWidth="1"/>
  </cols>
  <sheetData>
    <row r="1" spans="1:7" ht="21" x14ac:dyDescent="1">
      <c r="A1" s="26" t="s">
        <v>56</v>
      </c>
      <c r="B1" s="21"/>
      <c r="C1" s="21"/>
      <c r="D1" s="21"/>
      <c r="E1" s="21"/>
      <c r="F1" s="21"/>
      <c r="G1" s="9" t="s">
        <v>57</v>
      </c>
    </row>
    <row r="2" spans="1:7" ht="16" x14ac:dyDescent="0.8">
      <c r="A2" s="25" t="s">
        <v>58</v>
      </c>
      <c r="B2" s="21"/>
      <c r="C2" s="21"/>
      <c r="D2" s="21"/>
      <c r="E2" s="21"/>
      <c r="F2" s="21"/>
    </row>
    <row r="3" spans="1:7" x14ac:dyDescent="0.75">
      <c r="A3" s="24" t="s">
        <v>59</v>
      </c>
      <c r="B3" s="21"/>
      <c r="C3" s="21"/>
      <c r="D3" s="21"/>
      <c r="E3" s="21"/>
      <c r="F3" s="21"/>
    </row>
    <row r="5" spans="1:7" ht="16" x14ac:dyDescent="0.75">
      <c r="A5" s="20" t="s">
        <v>60</v>
      </c>
      <c r="B5" s="21"/>
      <c r="C5" s="21"/>
      <c r="D5" s="21"/>
      <c r="E5" s="21"/>
      <c r="F5" s="21"/>
    </row>
    <row r="6" spans="1:7" x14ac:dyDescent="0.75">
      <c r="A6" s="1" t="s">
        <v>61</v>
      </c>
      <c r="B6" s="1" t="s">
        <v>62</v>
      </c>
      <c r="C6" s="1" t="s">
        <v>63</v>
      </c>
      <c r="D6" s="1" t="s">
        <v>64</v>
      </c>
      <c r="E6" s="1" t="s">
        <v>65</v>
      </c>
    </row>
    <row r="7" spans="1:7" x14ac:dyDescent="0.75">
      <c r="A7" s="4" t="s">
        <v>66</v>
      </c>
      <c r="B7" s="10">
        <f>'8. CAPEX'!D15</f>
        <v>1915300</v>
      </c>
      <c r="C7" s="54">
        <f>B7/B11</f>
        <v>2.1698631107874913E-2</v>
      </c>
      <c r="D7" s="4" t="s">
        <v>67</v>
      </c>
      <c r="E7" s="11" t="s">
        <v>68</v>
      </c>
    </row>
    <row r="8" spans="1:7" x14ac:dyDescent="0.75">
      <c r="A8" s="4" t="s">
        <v>69</v>
      </c>
      <c r="B8" s="10">
        <f>'5. Fase 1 Evaluación'!C31</f>
        <v>9938486</v>
      </c>
      <c r="C8" s="54">
        <f>B8/B11</f>
        <v>0.11259413224287544</v>
      </c>
      <c r="D8" s="4" t="s">
        <v>70</v>
      </c>
      <c r="E8" s="11" t="s">
        <v>68</v>
      </c>
    </row>
    <row r="9" spans="1:7" x14ac:dyDescent="0.75">
      <c r="A9" s="4" t="s">
        <v>71</v>
      </c>
      <c r="B9" s="10">
        <f>'6. Fase 2 Fabricación'!B9</f>
        <v>71064000</v>
      </c>
      <c r="C9" s="53">
        <f>B9/B11</f>
        <v>0.80509138048870832</v>
      </c>
      <c r="D9" s="4" t="s">
        <v>72</v>
      </c>
      <c r="E9" s="11" t="s">
        <v>68</v>
      </c>
    </row>
    <row r="10" spans="1:7" x14ac:dyDescent="0.75">
      <c r="A10" s="4" t="s">
        <v>52</v>
      </c>
      <c r="B10" s="10">
        <f>'7. Fase 3 Entrega'!B56</f>
        <v>5350455</v>
      </c>
      <c r="C10" s="54">
        <f>B10/B11</f>
        <v>6.0615856160541368E-2</v>
      </c>
      <c r="D10" s="4" t="s">
        <v>73</v>
      </c>
      <c r="E10" s="11" t="s">
        <v>68</v>
      </c>
    </row>
    <row r="11" spans="1:7" x14ac:dyDescent="0.75">
      <c r="A11" s="4" t="s">
        <v>74</v>
      </c>
      <c r="B11" s="10">
        <f>SUM(B7:B10)</f>
        <v>88268241</v>
      </c>
      <c r="C11" s="55">
        <f>SUM(C7:C10)</f>
        <v>1</v>
      </c>
      <c r="D11" s="4" t="s">
        <v>76</v>
      </c>
      <c r="E11" s="11" t="s">
        <v>68</v>
      </c>
    </row>
    <row r="14" spans="1:7" ht="16" x14ac:dyDescent="0.75">
      <c r="A14" s="20" t="s">
        <v>77</v>
      </c>
      <c r="B14" s="21"/>
      <c r="C14" s="21"/>
      <c r="D14" s="21"/>
      <c r="E14" s="21"/>
      <c r="F14" s="21"/>
    </row>
    <row r="16" spans="1:7" x14ac:dyDescent="0.75">
      <c r="A16" s="4" t="s">
        <v>78</v>
      </c>
      <c r="B16" s="4" t="s">
        <v>79</v>
      </c>
    </row>
    <row r="17" spans="1:2" x14ac:dyDescent="0.75">
      <c r="A17" s="4" t="s">
        <v>80</v>
      </c>
      <c r="B17" s="4" t="s">
        <v>81</v>
      </c>
    </row>
    <row r="18" spans="1:2" x14ac:dyDescent="0.75">
      <c r="A18" s="4" t="s">
        <v>82</v>
      </c>
      <c r="B18" s="4" t="s">
        <v>83</v>
      </c>
    </row>
    <row r="19" spans="1:2" x14ac:dyDescent="0.75">
      <c r="A19" s="4" t="s">
        <v>84</v>
      </c>
      <c r="B19" s="4" t="s">
        <v>83</v>
      </c>
    </row>
    <row r="20" spans="1:2" x14ac:dyDescent="0.75">
      <c r="A20" s="4" t="s">
        <v>85</v>
      </c>
      <c r="B20" s="4" t="s">
        <v>86</v>
      </c>
    </row>
    <row r="21" spans="1:2" x14ac:dyDescent="0.75">
      <c r="A21" s="4" t="s">
        <v>87</v>
      </c>
      <c r="B21" s="4" t="s">
        <v>75</v>
      </c>
    </row>
  </sheetData>
  <mergeCells count="5">
    <mergeCell ref="A2:F2"/>
    <mergeCell ref="A14:F14"/>
    <mergeCell ref="A1:F1"/>
    <mergeCell ref="A5:F5"/>
    <mergeCell ref="A3:F3"/>
  </mergeCells>
  <hyperlinks>
    <hyperlink ref="G1" location="'INDICE'!A1" display="&lt;&lt; INDICE" xr:uid="{00000000-0004-0000-0100-000000000000}"/>
  </hyperlink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3"/>
  <sheetViews>
    <sheetView showGridLines="0" zoomScale="70" zoomScaleNormal="70" workbookViewId="0">
      <selection activeCell="B24" sqref="B24"/>
    </sheetView>
  </sheetViews>
  <sheetFormatPr defaultRowHeight="14.75" x14ac:dyDescent="0.75"/>
  <cols>
    <col min="1" max="1" width="25" customWidth="1"/>
    <col min="2" max="3" width="51.7265625" customWidth="1"/>
    <col min="4" max="5" width="20" customWidth="1"/>
    <col min="7" max="7" width="12" customWidth="1"/>
  </cols>
  <sheetData>
    <row r="1" spans="1:7" ht="18.5" x14ac:dyDescent="0.9">
      <c r="A1" s="28" t="s">
        <v>88</v>
      </c>
      <c r="B1" s="21"/>
      <c r="C1" s="21"/>
      <c r="D1" s="21"/>
      <c r="E1" s="21"/>
      <c r="G1" s="9" t="s">
        <v>57</v>
      </c>
    </row>
    <row r="3" spans="1:7" x14ac:dyDescent="0.75">
      <c r="A3" s="29" t="s">
        <v>89</v>
      </c>
      <c r="B3" s="21"/>
      <c r="C3" s="21"/>
      <c r="D3" s="21"/>
      <c r="E3" s="21"/>
    </row>
    <row r="5" spans="1:7" ht="16" x14ac:dyDescent="0.75">
      <c r="A5" s="20" t="s">
        <v>90</v>
      </c>
      <c r="B5" s="21"/>
      <c r="C5" s="21"/>
      <c r="D5" s="21"/>
      <c r="E5" s="21"/>
    </row>
    <row r="6" spans="1:7" x14ac:dyDescent="0.75">
      <c r="A6" s="1" t="s">
        <v>91</v>
      </c>
      <c r="B6" s="1" t="s">
        <v>92</v>
      </c>
      <c r="C6" s="1" t="s">
        <v>93</v>
      </c>
      <c r="D6" s="1" t="s">
        <v>94</v>
      </c>
      <c r="E6" s="1" t="s">
        <v>95</v>
      </c>
    </row>
    <row r="7" spans="1:7" x14ac:dyDescent="0.75">
      <c r="A7" s="4" t="s">
        <v>96</v>
      </c>
      <c r="B7" s="4">
        <v>37</v>
      </c>
      <c r="C7" s="4" t="s">
        <v>97</v>
      </c>
      <c r="D7" s="10">
        <v>31080</v>
      </c>
      <c r="E7" s="4" t="s">
        <v>98</v>
      </c>
    </row>
    <row r="8" spans="1:7" x14ac:dyDescent="0.75">
      <c r="A8" s="4" t="s">
        <v>99</v>
      </c>
      <c r="B8" s="4">
        <v>57</v>
      </c>
      <c r="C8" s="4" t="s">
        <v>100</v>
      </c>
      <c r="D8" s="10">
        <v>47880</v>
      </c>
      <c r="E8" s="4" t="s">
        <v>98</v>
      </c>
    </row>
    <row r="9" spans="1:7" x14ac:dyDescent="0.75">
      <c r="A9" s="7" t="s">
        <v>101</v>
      </c>
      <c r="B9" s="7">
        <v>94</v>
      </c>
      <c r="C9" s="4" t="s">
        <v>55</v>
      </c>
      <c r="D9" s="12">
        <v>78960</v>
      </c>
    </row>
    <row r="12" spans="1:7" ht="16" x14ac:dyDescent="0.75">
      <c r="A12" s="20" t="s">
        <v>102</v>
      </c>
      <c r="B12" s="21"/>
      <c r="C12" s="21"/>
      <c r="D12" s="21"/>
      <c r="E12" s="21"/>
    </row>
    <row r="13" spans="1:7" x14ac:dyDescent="0.75">
      <c r="A13" s="1" t="s">
        <v>103</v>
      </c>
      <c r="B13" s="1" t="s">
        <v>104</v>
      </c>
      <c r="C13" s="1" t="s">
        <v>105</v>
      </c>
      <c r="D13" s="1" t="s">
        <v>106</v>
      </c>
    </row>
    <row r="14" spans="1:7" x14ac:dyDescent="0.75">
      <c r="A14" s="4" t="s">
        <v>107</v>
      </c>
      <c r="B14" s="4" t="s">
        <v>424</v>
      </c>
      <c r="C14" s="36">
        <f>3 * 8 * 35 * 94</f>
        <v>78960</v>
      </c>
      <c r="D14" s="35">
        <v>78960</v>
      </c>
    </row>
    <row r="15" spans="1:7" x14ac:dyDescent="0.75">
      <c r="A15" s="4" t="s">
        <v>108</v>
      </c>
      <c r="B15" s="4" t="s">
        <v>425</v>
      </c>
      <c r="C15" s="4" t="s">
        <v>109</v>
      </c>
      <c r="D15" s="35">
        <v>78960</v>
      </c>
    </row>
    <row r="16" spans="1:7" x14ac:dyDescent="0.75">
      <c r="A16" s="4" t="s">
        <v>110</v>
      </c>
      <c r="B16" s="4" t="s">
        <v>426</v>
      </c>
      <c r="C16" s="4"/>
      <c r="D16" s="13" t="s">
        <v>75</v>
      </c>
    </row>
    <row r="19" spans="1:5" x14ac:dyDescent="0.75">
      <c r="A19" s="27" t="s">
        <v>111</v>
      </c>
      <c r="B19" s="21"/>
      <c r="C19" s="21"/>
      <c r="D19" s="21"/>
      <c r="E19" s="21"/>
    </row>
    <row r="20" spans="1:5" x14ac:dyDescent="0.75">
      <c r="A20" t="s">
        <v>112</v>
      </c>
    </row>
    <row r="21" spans="1:5" x14ac:dyDescent="0.75">
      <c r="A21" t="s">
        <v>113</v>
      </c>
    </row>
    <row r="22" spans="1:5" x14ac:dyDescent="0.75">
      <c r="A22" t="s">
        <v>114</v>
      </c>
    </row>
    <row r="23" spans="1:5" x14ac:dyDescent="0.75">
      <c r="A23" t="s">
        <v>115</v>
      </c>
    </row>
  </sheetData>
  <mergeCells count="5">
    <mergeCell ref="A12:E12"/>
    <mergeCell ref="A19:E19"/>
    <mergeCell ref="A1:E1"/>
    <mergeCell ref="A5:E5"/>
    <mergeCell ref="A3:E3"/>
  </mergeCells>
  <hyperlinks>
    <hyperlink ref="G1" location="'INDICE'!A1" display="&lt;&lt; INDICE" xr:uid="{00000000-0004-0000-0200-000000000000}"/>
  </hyperlink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G25"/>
  <sheetViews>
    <sheetView showGridLines="0" zoomScale="70" zoomScaleNormal="70" workbookViewId="0">
      <selection activeCell="G1" sqref="G1"/>
    </sheetView>
  </sheetViews>
  <sheetFormatPr defaultRowHeight="14.75" x14ac:dyDescent="0.75"/>
  <cols>
    <col min="1" max="1" width="35" customWidth="1"/>
    <col min="2" max="2" width="20" customWidth="1"/>
    <col min="3" max="3" width="25" customWidth="1"/>
    <col min="7" max="7" width="12" customWidth="1"/>
  </cols>
  <sheetData>
    <row r="1" spans="1:7" ht="18.5" x14ac:dyDescent="0.9">
      <c r="A1" s="28" t="s">
        <v>116</v>
      </c>
      <c r="B1" s="21"/>
      <c r="C1" s="21"/>
      <c r="D1" s="21"/>
      <c r="E1" s="21"/>
      <c r="G1" s="9" t="s">
        <v>57</v>
      </c>
    </row>
    <row r="3" spans="1:7" x14ac:dyDescent="0.75">
      <c r="A3" s="29" t="s">
        <v>117</v>
      </c>
      <c r="B3" s="21"/>
      <c r="C3" s="21"/>
      <c r="D3" s="21"/>
      <c r="E3" s="21"/>
    </row>
    <row r="5" spans="1:7" ht="16" x14ac:dyDescent="0.75">
      <c r="A5" s="20" t="s">
        <v>118</v>
      </c>
      <c r="B5" s="21"/>
      <c r="C5" s="21"/>
      <c r="D5" s="21"/>
      <c r="E5" s="21"/>
    </row>
    <row r="7" spans="1:7" x14ac:dyDescent="0.75">
      <c r="A7" s="4" t="s">
        <v>119</v>
      </c>
      <c r="B7" s="37">
        <v>0.15</v>
      </c>
      <c r="C7" s="4" t="s">
        <v>120</v>
      </c>
    </row>
    <row r="8" spans="1:7" x14ac:dyDescent="0.75">
      <c r="A8" s="4" t="s">
        <v>121</v>
      </c>
      <c r="B8" s="4" t="s">
        <v>122</v>
      </c>
      <c r="C8" s="4" t="s">
        <v>123</v>
      </c>
    </row>
    <row r="9" spans="1:7" x14ac:dyDescent="0.75">
      <c r="A9" s="4" t="s">
        <v>124</v>
      </c>
      <c r="B9" s="36">
        <f>B8*B7</f>
        <v>11844</v>
      </c>
      <c r="C9" s="4" t="s">
        <v>126</v>
      </c>
    </row>
    <row r="12" spans="1:7" ht="16" x14ac:dyDescent="0.75">
      <c r="A12" s="20" t="s">
        <v>129</v>
      </c>
      <c r="B12" s="21"/>
      <c r="C12" s="21"/>
      <c r="D12" s="21"/>
      <c r="E12" s="21"/>
    </row>
    <row r="14" spans="1:7" x14ac:dyDescent="0.75">
      <c r="A14" s="1" t="s">
        <v>130</v>
      </c>
      <c r="B14" s="1" t="s">
        <v>131</v>
      </c>
      <c r="C14" s="1" t="s">
        <v>132</v>
      </c>
    </row>
    <row r="15" spans="1:7" x14ac:dyDescent="0.75">
      <c r="A15" s="37">
        <v>0.1</v>
      </c>
      <c r="B15" s="36">
        <f>B8*A15</f>
        <v>7896</v>
      </c>
      <c r="C15" s="38">
        <f>B15*'6. Fase 2 Fabricación'!B8</f>
        <v>47376000</v>
      </c>
    </row>
    <row r="16" spans="1:7" x14ac:dyDescent="0.75">
      <c r="A16" s="37">
        <v>0.15</v>
      </c>
      <c r="B16" s="36">
        <f>B8*A16</f>
        <v>11844</v>
      </c>
      <c r="C16" s="38">
        <f>B16*'6. Fase 2 Fabricación'!B8</f>
        <v>71064000</v>
      </c>
    </row>
    <row r="17" spans="1:5" x14ac:dyDescent="0.75">
      <c r="A17" s="37">
        <v>0.2</v>
      </c>
      <c r="B17" s="36">
        <f>B8*A17</f>
        <v>15792</v>
      </c>
      <c r="C17" s="38">
        <f>B17*'6. Fase 2 Fabricación'!B8</f>
        <v>94752000</v>
      </c>
    </row>
    <row r="18" spans="1:5" x14ac:dyDescent="0.75">
      <c r="A18" s="37">
        <v>0.25</v>
      </c>
      <c r="B18" s="36">
        <f>B8*A18</f>
        <v>19740</v>
      </c>
      <c r="C18" s="38">
        <f>B18*'6. Fase 2 Fabricación'!B8</f>
        <v>118440000</v>
      </c>
    </row>
    <row r="19" spans="1:5" x14ac:dyDescent="0.75">
      <c r="A19" s="37">
        <v>0.3</v>
      </c>
      <c r="B19" s="36">
        <f>B8*A19</f>
        <v>23688</v>
      </c>
      <c r="C19" s="38">
        <f>B19*'6. Fase 2 Fabricación'!B8</f>
        <v>142128000</v>
      </c>
    </row>
    <row r="21" spans="1:5" x14ac:dyDescent="0.75">
      <c r="A21" s="27" t="s">
        <v>133</v>
      </c>
      <c r="B21" s="21"/>
      <c r="C21" s="21"/>
      <c r="D21" s="21"/>
      <c r="E21" s="21"/>
    </row>
    <row r="22" spans="1:5" x14ac:dyDescent="0.75">
      <c r="A22" t="s">
        <v>134</v>
      </c>
    </row>
    <row r="23" spans="1:5" x14ac:dyDescent="0.75">
      <c r="A23" t="s">
        <v>135</v>
      </c>
    </row>
    <row r="24" spans="1:5" x14ac:dyDescent="0.75">
      <c r="A24" t="s">
        <v>136</v>
      </c>
    </row>
    <row r="25" spans="1:5" x14ac:dyDescent="0.75">
      <c r="A25" t="s">
        <v>137</v>
      </c>
    </row>
  </sheetData>
  <mergeCells count="5">
    <mergeCell ref="A12:E12"/>
    <mergeCell ref="A21:E21"/>
    <mergeCell ref="A1:E1"/>
    <mergeCell ref="A5:E5"/>
    <mergeCell ref="A3:E3"/>
  </mergeCells>
  <dataValidations count="1">
    <dataValidation type="list" allowBlank="1" showInputMessage="1" showErrorMessage="1" sqref="B7" xr:uid="{CB5C4EB1-4DCD-483E-BF0E-87F972A3B6A1}">
      <formula1>$A$15:$A$19</formula1>
    </dataValidation>
  </dataValidations>
  <hyperlinks>
    <hyperlink ref="G1" location="'INDICE'!A1" display="&lt;&lt; INDICE" xr:uid="{00000000-0004-0000-0300-000000000000}"/>
  </hyperlink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8"/>
  <sheetViews>
    <sheetView showGridLines="0" topLeftCell="A6" workbookViewId="0">
      <selection activeCell="B21" sqref="B21"/>
    </sheetView>
  </sheetViews>
  <sheetFormatPr defaultRowHeight="14.75" x14ac:dyDescent="0.75"/>
  <cols>
    <col min="1" max="1" width="35" customWidth="1"/>
    <col min="2" max="2" width="25" customWidth="1"/>
    <col min="3" max="3" width="20" customWidth="1"/>
    <col min="4" max="4" width="25" customWidth="1"/>
    <col min="7" max="7" width="12" customWidth="1"/>
  </cols>
  <sheetData>
    <row r="1" spans="1:7" ht="18.5" x14ac:dyDescent="0.9">
      <c r="A1" s="28" t="s">
        <v>138</v>
      </c>
      <c r="B1" s="21"/>
      <c r="C1" s="21"/>
      <c r="D1" s="21"/>
      <c r="E1" s="21"/>
      <c r="F1" s="21"/>
      <c r="G1" s="9" t="s">
        <v>57</v>
      </c>
    </row>
    <row r="3" spans="1:7" x14ac:dyDescent="0.75">
      <c r="A3" s="29" t="s">
        <v>139</v>
      </c>
      <c r="B3" s="21"/>
      <c r="C3" s="21"/>
      <c r="D3" s="21"/>
      <c r="E3" s="21"/>
      <c r="F3" s="21"/>
    </row>
    <row r="5" spans="1:7" ht="16" x14ac:dyDescent="0.75">
      <c r="A5" s="20" t="s">
        <v>140</v>
      </c>
      <c r="B5" s="21"/>
      <c r="C5" s="21"/>
      <c r="D5" s="21"/>
      <c r="E5" s="21"/>
      <c r="F5" s="21"/>
    </row>
    <row r="7" spans="1:7" x14ac:dyDescent="0.75">
      <c r="A7" s="4" t="s">
        <v>141</v>
      </c>
      <c r="B7" s="4">
        <v>3</v>
      </c>
      <c r="C7" s="4" t="s">
        <v>142</v>
      </c>
    </row>
    <row r="8" spans="1:7" x14ac:dyDescent="0.75">
      <c r="A8" s="4" t="s">
        <v>143</v>
      </c>
      <c r="B8" s="4">
        <v>8</v>
      </c>
      <c r="C8" s="4" t="s">
        <v>144</v>
      </c>
    </row>
    <row r="9" spans="1:7" x14ac:dyDescent="0.75">
      <c r="A9" s="4" t="s">
        <v>145</v>
      </c>
      <c r="B9" s="4">
        <v>35</v>
      </c>
      <c r="C9" s="4" t="s">
        <v>146</v>
      </c>
    </row>
    <row r="10" spans="1:7" x14ac:dyDescent="0.75">
      <c r="A10" s="4" t="s">
        <v>147</v>
      </c>
      <c r="B10" s="4">
        <v>94</v>
      </c>
      <c r="C10" s="4" t="s">
        <v>148</v>
      </c>
    </row>
    <row r="12" spans="1:7" x14ac:dyDescent="0.75">
      <c r="A12" s="30" t="s">
        <v>149</v>
      </c>
      <c r="B12" s="21"/>
      <c r="C12" s="21"/>
      <c r="D12" s="21"/>
      <c r="E12" s="21"/>
      <c r="F12" s="21"/>
    </row>
    <row r="14" spans="1:7" x14ac:dyDescent="0.75">
      <c r="A14" s="4" t="s">
        <v>150</v>
      </c>
      <c r="B14" s="4">
        <f>35 * 8</f>
        <v>280</v>
      </c>
      <c r="C14" s="15">
        <v>280</v>
      </c>
      <c r="D14" s="4" t="s">
        <v>151</v>
      </c>
    </row>
    <row r="15" spans="1:7" x14ac:dyDescent="0.75">
      <c r="A15" s="4" t="s">
        <v>152</v>
      </c>
      <c r="B15" s="4">
        <f>280 * 3</f>
        <v>840</v>
      </c>
      <c r="C15" s="15">
        <v>840</v>
      </c>
      <c r="D15" s="4" t="s">
        <v>153</v>
      </c>
    </row>
    <row r="16" spans="1:7" x14ac:dyDescent="0.75">
      <c r="A16" s="4" t="s">
        <v>154</v>
      </c>
      <c r="B16" s="36">
        <f>840 * 94</f>
        <v>78960</v>
      </c>
      <c r="C16" s="15">
        <v>78960</v>
      </c>
      <c r="D16" s="4" t="s">
        <v>155</v>
      </c>
    </row>
    <row r="18" spans="1:6" x14ac:dyDescent="0.75">
      <c r="A18" s="30" t="s">
        <v>156</v>
      </c>
      <c r="B18" s="21"/>
      <c r="C18" s="21"/>
      <c r="D18" s="21"/>
      <c r="E18" s="21"/>
      <c r="F18" s="21"/>
    </row>
    <row r="19" spans="1:6" x14ac:dyDescent="0.75">
      <c r="A19" t="s">
        <v>157</v>
      </c>
      <c r="B19" s="16">
        <v>78960</v>
      </c>
    </row>
    <row r="20" spans="1:6" x14ac:dyDescent="0.75">
      <c r="A20" t="s">
        <v>158</v>
      </c>
      <c r="B20" s="16">
        <v>78960</v>
      </c>
    </row>
    <row r="21" spans="1:6" ht="18.5" x14ac:dyDescent="0.9">
      <c r="A21" t="s">
        <v>159</v>
      </c>
      <c r="B21" s="17" t="s">
        <v>75</v>
      </c>
      <c r="C21" s="14" t="s">
        <v>160</v>
      </c>
    </row>
    <row r="24" spans="1:6" x14ac:dyDescent="0.75">
      <c r="A24" s="27" t="s">
        <v>161</v>
      </c>
      <c r="B24" s="21"/>
      <c r="C24" s="21"/>
      <c r="D24" s="21"/>
      <c r="E24" s="21"/>
      <c r="F24" s="21"/>
    </row>
    <row r="25" spans="1:6" x14ac:dyDescent="0.75">
      <c r="A25" t="s">
        <v>162</v>
      </c>
    </row>
    <row r="26" spans="1:6" x14ac:dyDescent="0.75">
      <c r="A26" t="s">
        <v>163</v>
      </c>
    </row>
    <row r="27" spans="1:6" x14ac:dyDescent="0.75">
      <c r="A27" t="s">
        <v>164</v>
      </c>
    </row>
    <row r="28" spans="1:6" x14ac:dyDescent="0.75">
      <c r="A28" t="s">
        <v>165</v>
      </c>
    </row>
  </sheetData>
  <mergeCells count="6">
    <mergeCell ref="A24:F24"/>
    <mergeCell ref="A1:F1"/>
    <mergeCell ref="A5:F5"/>
    <mergeCell ref="A18:F18"/>
    <mergeCell ref="A12:F12"/>
    <mergeCell ref="A3:F3"/>
  </mergeCells>
  <hyperlinks>
    <hyperlink ref="G1" location="'INDICE'!A1" display="&lt;&lt; INDICE" xr:uid="{00000000-0004-0000-0400-000000000000}"/>
  </hyperlink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1"/>
  <sheetViews>
    <sheetView showGridLines="0" topLeftCell="A9" workbookViewId="0">
      <selection activeCell="F15" sqref="F15"/>
    </sheetView>
  </sheetViews>
  <sheetFormatPr defaultRowHeight="14.75" x14ac:dyDescent="0.75"/>
  <cols>
    <col min="1" max="6" width="25" customWidth="1"/>
    <col min="7" max="7" width="12" customWidth="1"/>
  </cols>
  <sheetData>
    <row r="1" spans="1:7" ht="18.5" x14ac:dyDescent="0.9">
      <c r="A1" s="28" t="s">
        <v>362</v>
      </c>
      <c r="B1" s="21"/>
      <c r="C1" s="21"/>
      <c r="D1" s="21"/>
      <c r="E1" s="21"/>
      <c r="F1" s="21"/>
      <c r="G1" s="9" t="s">
        <v>57</v>
      </c>
    </row>
    <row r="4" spans="1:7" ht="16" x14ac:dyDescent="0.75">
      <c r="A4" s="20" t="s">
        <v>166</v>
      </c>
      <c r="B4" s="21"/>
      <c r="C4" s="21"/>
      <c r="D4" s="21"/>
      <c r="E4" s="21"/>
      <c r="F4" s="21"/>
    </row>
    <row r="5" spans="1:7" x14ac:dyDescent="0.75">
      <c r="A5" s="1" t="s">
        <v>167</v>
      </c>
      <c r="B5" s="1" t="s">
        <v>168</v>
      </c>
      <c r="C5" s="1" t="s">
        <v>169</v>
      </c>
      <c r="D5" s="1" t="s">
        <v>170</v>
      </c>
      <c r="E5" s="1" t="s">
        <v>171</v>
      </c>
      <c r="F5" s="1" t="s">
        <v>172</v>
      </c>
    </row>
    <row r="6" spans="1:7" x14ac:dyDescent="0.75">
      <c r="A6" s="4" t="s">
        <v>173</v>
      </c>
      <c r="B6" s="4">
        <v>1</v>
      </c>
      <c r="C6" s="38">
        <v>800</v>
      </c>
      <c r="D6" s="4">
        <v>8</v>
      </c>
      <c r="E6" s="38">
        <f>D6*C6</f>
        <v>6400</v>
      </c>
      <c r="F6" s="38">
        <f>E6</f>
        <v>6400</v>
      </c>
    </row>
    <row r="7" spans="1:7" x14ac:dyDescent="0.75">
      <c r="A7" s="4" t="s">
        <v>174</v>
      </c>
      <c r="B7" s="4">
        <v>1</v>
      </c>
      <c r="C7" s="38">
        <v>300</v>
      </c>
      <c r="D7" s="4">
        <v>8</v>
      </c>
      <c r="E7" s="38">
        <f t="shared" ref="E7:E9" si="0">D7*C7</f>
        <v>2400</v>
      </c>
      <c r="F7" s="38">
        <f t="shared" ref="F7:F9" si="1">E7</f>
        <v>2400</v>
      </c>
    </row>
    <row r="8" spans="1:7" x14ac:dyDescent="0.75">
      <c r="A8" s="4" t="s">
        <v>175</v>
      </c>
      <c r="B8" s="4">
        <v>1</v>
      </c>
      <c r="C8" s="38">
        <v>250</v>
      </c>
      <c r="D8" s="4">
        <v>8</v>
      </c>
      <c r="E8" s="38">
        <f t="shared" si="0"/>
        <v>2000</v>
      </c>
      <c r="F8" s="38">
        <f t="shared" si="1"/>
        <v>2000</v>
      </c>
    </row>
    <row r="9" spans="1:7" x14ac:dyDescent="0.75">
      <c r="A9" s="4" t="s">
        <v>176</v>
      </c>
      <c r="B9" s="4">
        <v>1</v>
      </c>
      <c r="C9" s="38">
        <v>400</v>
      </c>
      <c r="D9" s="4">
        <v>8</v>
      </c>
      <c r="E9" s="38">
        <f t="shared" si="0"/>
        <v>3200</v>
      </c>
      <c r="F9" s="38">
        <f t="shared" si="1"/>
        <v>3200</v>
      </c>
    </row>
    <row r="10" spans="1:7" x14ac:dyDescent="0.75">
      <c r="A10" s="7" t="s">
        <v>177</v>
      </c>
      <c r="E10" s="39"/>
      <c r="F10" s="40">
        <f>SUM(F6:F9)</f>
        <v>14000</v>
      </c>
    </row>
    <row r="12" spans="1:7" ht="16" x14ac:dyDescent="0.75">
      <c r="A12" s="20" t="s">
        <v>178</v>
      </c>
      <c r="B12" s="21"/>
      <c r="C12" s="21"/>
      <c r="D12" s="21"/>
      <c r="E12" s="21"/>
      <c r="F12" s="21"/>
    </row>
    <row r="13" spans="1:7" x14ac:dyDescent="0.75">
      <c r="A13" s="1" t="s">
        <v>103</v>
      </c>
      <c r="B13" s="1" t="s">
        <v>179</v>
      </c>
      <c r="C13" s="1" t="s">
        <v>180</v>
      </c>
      <c r="D13" s="1" t="s">
        <v>181</v>
      </c>
    </row>
    <row r="14" spans="1:7" x14ac:dyDescent="0.75">
      <c r="A14" s="4" t="s">
        <v>182</v>
      </c>
      <c r="B14" s="4" t="s">
        <v>183</v>
      </c>
      <c r="C14" s="38">
        <v>350</v>
      </c>
      <c r="D14" s="10">
        <v>1550</v>
      </c>
    </row>
    <row r="15" spans="1:7" x14ac:dyDescent="0.75">
      <c r="A15" s="4" t="s">
        <v>184</v>
      </c>
      <c r="B15" s="4" t="s">
        <v>185</v>
      </c>
      <c r="C15" s="38">
        <v>750</v>
      </c>
      <c r="D15" s="10">
        <v>3150</v>
      </c>
    </row>
    <row r="16" spans="1:7" x14ac:dyDescent="0.75">
      <c r="A16" s="4" t="s">
        <v>186</v>
      </c>
      <c r="B16" s="4" t="s">
        <v>187</v>
      </c>
      <c r="C16" s="38">
        <v>600</v>
      </c>
      <c r="D16" s="10">
        <v>2700</v>
      </c>
    </row>
    <row r="17" spans="1:6" x14ac:dyDescent="0.75">
      <c r="A17" s="4" t="s">
        <v>188</v>
      </c>
      <c r="B17" s="4" t="s">
        <v>189</v>
      </c>
      <c r="C17" s="38">
        <v>2200</v>
      </c>
      <c r="D17" s="10">
        <v>8800</v>
      </c>
    </row>
    <row r="18" spans="1:6" x14ac:dyDescent="0.75">
      <c r="A18" s="7" t="s">
        <v>190</v>
      </c>
      <c r="D18" s="15">
        <f>SUM(D14:D17)</f>
        <v>16200</v>
      </c>
    </row>
    <row r="20" spans="1:6" x14ac:dyDescent="0.75">
      <c r="A20" s="20" t="s">
        <v>191</v>
      </c>
      <c r="B20" s="21"/>
      <c r="C20" s="21"/>
      <c r="D20" s="21"/>
      <c r="E20" s="21"/>
      <c r="F20" s="21"/>
    </row>
    <row r="22" spans="1:6" x14ac:dyDescent="0.75">
      <c r="A22" s="4" t="s">
        <v>192</v>
      </c>
      <c r="B22" s="38">
        <v>3500</v>
      </c>
      <c r="C22" s="4" t="s">
        <v>193</v>
      </c>
    </row>
    <row r="23" spans="1:6" x14ac:dyDescent="0.75">
      <c r="A23" s="4" t="s">
        <v>194</v>
      </c>
      <c r="B23" s="38">
        <v>1242.8599999999999</v>
      </c>
      <c r="C23" s="4" t="s">
        <v>195</v>
      </c>
    </row>
    <row r="24" spans="1:6" x14ac:dyDescent="0.75">
      <c r="A24" s="4" t="s">
        <v>196</v>
      </c>
      <c r="B24" s="38">
        <v>300</v>
      </c>
      <c r="C24" s="4" t="s">
        <v>197</v>
      </c>
    </row>
    <row r="25" spans="1:6" x14ac:dyDescent="0.75">
      <c r="A25" s="7" t="s">
        <v>198</v>
      </c>
      <c r="B25" s="40">
        <f>SUM(B22:B24)</f>
        <v>5042.8599999999997</v>
      </c>
    </row>
    <row r="27" spans="1:6" ht="16" x14ac:dyDescent="0.75">
      <c r="A27" s="20" t="s">
        <v>199</v>
      </c>
      <c r="B27" s="21"/>
      <c r="C27" s="21"/>
      <c r="D27" s="21"/>
      <c r="E27" s="21"/>
      <c r="F27" s="21"/>
    </row>
    <row r="29" spans="1:6" x14ac:dyDescent="0.75">
      <c r="A29" s="4" t="s">
        <v>172</v>
      </c>
      <c r="B29" s="4"/>
      <c r="C29" s="38">
        <v>35243</v>
      </c>
    </row>
    <row r="30" spans="1:6" x14ac:dyDescent="0.75">
      <c r="A30" s="4" t="s">
        <v>200</v>
      </c>
      <c r="B30" s="4"/>
      <c r="C30" s="38">
        <v>105729</v>
      </c>
    </row>
    <row r="31" spans="1:6" x14ac:dyDescent="0.75">
      <c r="A31" s="4" t="s">
        <v>201</v>
      </c>
      <c r="B31" s="4"/>
      <c r="C31" s="40">
        <v>9938486</v>
      </c>
    </row>
  </sheetData>
  <mergeCells count="5">
    <mergeCell ref="A27:F27"/>
    <mergeCell ref="A12:F12"/>
    <mergeCell ref="A1:F1"/>
    <mergeCell ref="A4:F4"/>
    <mergeCell ref="A20:F20"/>
  </mergeCells>
  <hyperlinks>
    <hyperlink ref="G1" location="'INDICE'!A1" display="&lt;&lt; INDICE" xr:uid="{00000000-0004-0000-0500-000000000000}"/>
  </hyperlink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4"/>
  <sheetViews>
    <sheetView showGridLines="0" workbookViewId="0">
      <selection activeCell="G1" sqref="G1"/>
    </sheetView>
  </sheetViews>
  <sheetFormatPr defaultRowHeight="14.75" x14ac:dyDescent="0.75"/>
  <cols>
    <col min="1" max="2" width="35" customWidth="1"/>
    <col min="3" max="3" width="20" customWidth="1"/>
    <col min="4" max="4" width="15" customWidth="1"/>
    <col min="7" max="7" width="12" customWidth="1"/>
  </cols>
  <sheetData>
    <row r="1" spans="1:7" ht="18.5" x14ac:dyDescent="0.9">
      <c r="A1" s="28" t="s">
        <v>202</v>
      </c>
      <c r="B1" s="21"/>
      <c r="C1" s="21"/>
      <c r="D1" s="21"/>
      <c r="E1" s="21"/>
      <c r="G1" s="9" t="s">
        <v>57</v>
      </c>
    </row>
    <row r="3" spans="1:7" x14ac:dyDescent="0.75">
      <c r="A3" s="29" t="s">
        <v>203</v>
      </c>
      <c r="B3" s="21"/>
      <c r="C3" s="21"/>
      <c r="D3" s="21"/>
      <c r="E3" s="21"/>
    </row>
    <row r="5" spans="1:7" ht="16" x14ac:dyDescent="0.75">
      <c r="A5" s="20" t="s">
        <v>204</v>
      </c>
      <c r="B5" s="21"/>
      <c r="C5" s="21"/>
      <c r="D5" s="21"/>
      <c r="E5" s="21"/>
    </row>
    <row r="7" spans="1:7" x14ac:dyDescent="0.75">
      <c r="A7" s="4" t="s">
        <v>205</v>
      </c>
      <c r="B7" s="36">
        <f>'3. Tasa Visual 15%'!B9</f>
        <v>11844</v>
      </c>
      <c r="C7" s="4" t="s">
        <v>123</v>
      </c>
    </row>
    <row r="8" spans="1:7" x14ac:dyDescent="0.75">
      <c r="A8" s="4" t="s">
        <v>206</v>
      </c>
      <c r="B8" s="38">
        <v>6000</v>
      </c>
      <c r="C8" s="4" t="s">
        <v>207</v>
      </c>
    </row>
    <row r="9" spans="1:7" x14ac:dyDescent="0.75">
      <c r="A9" s="4" t="s">
        <v>208</v>
      </c>
      <c r="B9" s="38">
        <f>B7*B8</f>
        <v>71064000</v>
      </c>
      <c r="C9" s="4"/>
    </row>
    <row r="11" spans="1:7" x14ac:dyDescent="0.75">
      <c r="A11" s="30" t="s">
        <v>127</v>
      </c>
      <c r="B11" s="21"/>
      <c r="C11" s="21"/>
      <c r="D11" s="21"/>
      <c r="E11" s="21"/>
    </row>
    <row r="12" spans="1:7" x14ac:dyDescent="0.75">
      <c r="A12" t="s">
        <v>209</v>
      </c>
      <c r="C12" s="16">
        <v>71064000</v>
      </c>
    </row>
    <row r="13" spans="1:7" x14ac:dyDescent="0.75">
      <c r="A13" t="s">
        <v>210</v>
      </c>
      <c r="C13" s="16">
        <v>71064000</v>
      </c>
    </row>
    <row r="14" spans="1:7" x14ac:dyDescent="0.75">
      <c r="A14" t="s">
        <v>128</v>
      </c>
      <c r="C14" s="16">
        <v>0</v>
      </c>
      <c r="D14" s="14" t="s">
        <v>211</v>
      </c>
    </row>
    <row r="17" spans="1:5" ht="16" x14ac:dyDescent="0.75">
      <c r="A17" s="20" t="s">
        <v>212</v>
      </c>
      <c r="B17" s="21"/>
      <c r="C17" s="21"/>
      <c r="D17" s="21"/>
      <c r="E17" s="21"/>
    </row>
    <row r="19" spans="1:5" x14ac:dyDescent="0.75">
      <c r="A19" s="4" t="s">
        <v>213</v>
      </c>
      <c r="B19" s="4" t="s">
        <v>214</v>
      </c>
    </row>
    <row r="20" spans="1:5" x14ac:dyDescent="0.75">
      <c r="A20" s="4" t="s">
        <v>215</v>
      </c>
      <c r="B20" s="4" t="s">
        <v>220</v>
      </c>
    </row>
    <row r="21" spans="1:5" x14ac:dyDescent="0.75">
      <c r="A21" s="4" t="s">
        <v>216</v>
      </c>
      <c r="B21" s="4" t="s">
        <v>218</v>
      </c>
    </row>
    <row r="22" spans="1:5" x14ac:dyDescent="0.75">
      <c r="A22" s="4" t="s">
        <v>217</v>
      </c>
      <c r="B22" s="4" t="s">
        <v>363</v>
      </c>
    </row>
    <row r="23" spans="1:5" x14ac:dyDescent="0.75">
      <c r="A23" s="4" t="s">
        <v>219</v>
      </c>
      <c r="B23" s="4" t="s">
        <v>364</v>
      </c>
    </row>
    <row r="24" spans="1:5" x14ac:dyDescent="0.75">
      <c r="A24" s="4" t="s">
        <v>221</v>
      </c>
      <c r="B24" s="4" t="s">
        <v>365</v>
      </c>
    </row>
    <row r="26" spans="1:5" x14ac:dyDescent="0.75">
      <c r="A26" t="s">
        <v>222</v>
      </c>
      <c r="B26" s="14" t="s">
        <v>223</v>
      </c>
    </row>
    <row r="29" spans="1:5" x14ac:dyDescent="0.75">
      <c r="A29" s="27" t="s">
        <v>161</v>
      </c>
      <c r="B29" s="21"/>
      <c r="C29" s="21"/>
      <c r="D29" s="21"/>
      <c r="E29" s="21"/>
    </row>
    <row r="30" spans="1:5" x14ac:dyDescent="0.75">
      <c r="A30" t="s">
        <v>224</v>
      </c>
    </row>
    <row r="31" spans="1:5" x14ac:dyDescent="0.75">
      <c r="A31" t="s">
        <v>225</v>
      </c>
    </row>
    <row r="32" spans="1:5" x14ac:dyDescent="0.75">
      <c r="A32" t="s">
        <v>226</v>
      </c>
    </row>
    <row r="33" spans="1:1" x14ac:dyDescent="0.75">
      <c r="A33" t="s">
        <v>227</v>
      </c>
    </row>
    <row r="34" spans="1:1" x14ac:dyDescent="0.75">
      <c r="A34" t="s">
        <v>228</v>
      </c>
    </row>
  </sheetData>
  <mergeCells count="6">
    <mergeCell ref="A29:E29"/>
    <mergeCell ref="A11:E11"/>
    <mergeCell ref="A1:E1"/>
    <mergeCell ref="A5:E5"/>
    <mergeCell ref="A17:E17"/>
    <mergeCell ref="A3:E3"/>
  </mergeCells>
  <hyperlinks>
    <hyperlink ref="G1" location="'INDICE'!A1" display="&lt;&lt; INDICE" xr:uid="{00000000-0004-0000-0600-000000000000}"/>
  </hyperlink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56"/>
  <sheetViews>
    <sheetView showGridLines="0" topLeftCell="A36" zoomScale="70" zoomScaleNormal="70" workbookViewId="0">
      <selection activeCell="A2" sqref="A2"/>
    </sheetView>
  </sheetViews>
  <sheetFormatPr defaultRowHeight="14.75" x14ac:dyDescent="0.75"/>
  <cols>
    <col min="1" max="1" width="35" customWidth="1"/>
    <col min="2" max="2" width="40" customWidth="1"/>
    <col min="3" max="3" width="20" customWidth="1"/>
    <col min="4" max="4" width="15.08984375" style="39" bestFit="1" customWidth="1"/>
    <col min="7" max="7" width="12" customWidth="1"/>
  </cols>
  <sheetData>
    <row r="1" spans="1:7" ht="18.5" x14ac:dyDescent="0.9">
      <c r="A1" s="44" t="s">
        <v>423</v>
      </c>
      <c r="B1" s="21"/>
      <c r="C1" s="21"/>
      <c r="D1" s="21"/>
      <c r="E1" s="21"/>
      <c r="G1" s="9" t="s">
        <v>57</v>
      </c>
    </row>
    <row r="3" spans="1:7" x14ac:dyDescent="0.75">
      <c r="A3" s="29" t="s">
        <v>229</v>
      </c>
      <c r="B3" s="21"/>
      <c r="C3" s="21"/>
      <c r="D3" s="21"/>
      <c r="E3" s="21"/>
    </row>
    <row r="5" spans="1:7" ht="16" x14ac:dyDescent="0.75">
      <c r="A5" s="20" t="s">
        <v>230</v>
      </c>
      <c r="B5" s="21"/>
      <c r="C5" s="21"/>
      <c r="D5" s="21"/>
      <c r="E5" s="21"/>
    </row>
    <row r="7" spans="1:7" x14ac:dyDescent="0.75">
      <c r="A7" s="4" t="s">
        <v>231</v>
      </c>
      <c r="B7" s="41">
        <f>'3. Tasa Visual 15%'!B9</f>
        <v>11844</v>
      </c>
    </row>
    <row r="8" spans="1:7" x14ac:dyDescent="0.75">
      <c r="A8" s="4" t="s">
        <v>232</v>
      </c>
      <c r="B8" s="42" t="s">
        <v>233</v>
      </c>
    </row>
    <row r="9" spans="1:7" x14ac:dyDescent="0.75">
      <c r="A9" s="4" t="s">
        <v>141</v>
      </c>
      <c r="B9" s="42" t="s">
        <v>15</v>
      </c>
    </row>
    <row r="10" spans="1:7" x14ac:dyDescent="0.75">
      <c r="A10" s="4" t="s">
        <v>234</v>
      </c>
      <c r="B10" s="42" t="s">
        <v>235</v>
      </c>
    </row>
    <row r="11" spans="1:7" x14ac:dyDescent="0.75">
      <c r="A11" s="4" t="s">
        <v>381</v>
      </c>
      <c r="B11" s="10">
        <v>72</v>
      </c>
    </row>
    <row r="12" spans="1:7" x14ac:dyDescent="0.75">
      <c r="A12" s="4" t="s">
        <v>382</v>
      </c>
      <c r="B12" s="10">
        <v>31933</v>
      </c>
    </row>
    <row r="15" spans="1:7" x14ac:dyDescent="0.75">
      <c r="A15" s="45" t="s">
        <v>383</v>
      </c>
      <c r="B15" s="21"/>
      <c r="C15" s="21"/>
      <c r="D15" s="21"/>
    </row>
    <row r="16" spans="1:7" x14ac:dyDescent="0.75">
      <c r="A16" s="46" t="s">
        <v>167</v>
      </c>
      <c r="B16" s="46" t="s">
        <v>169</v>
      </c>
      <c r="C16" s="46" t="s">
        <v>384</v>
      </c>
      <c r="D16" s="47" t="s">
        <v>242</v>
      </c>
    </row>
    <row r="17" spans="1:4" x14ac:dyDescent="0.75">
      <c r="A17" s="4" t="s">
        <v>385</v>
      </c>
      <c r="B17" s="10">
        <v>800</v>
      </c>
      <c r="C17" s="4">
        <v>8</v>
      </c>
      <c r="D17" s="38">
        <v>6400</v>
      </c>
    </row>
    <row r="18" spans="1:4" x14ac:dyDescent="0.75">
      <c r="A18" s="4" t="s">
        <v>374</v>
      </c>
      <c r="B18" s="10">
        <v>250</v>
      </c>
      <c r="C18" s="4">
        <v>8</v>
      </c>
      <c r="D18" s="38">
        <v>2000</v>
      </c>
    </row>
    <row r="19" spans="1:4" x14ac:dyDescent="0.75">
      <c r="A19" s="4" t="s">
        <v>375</v>
      </c>
      <c r="B19" s="10">
        <v>400</v>
      </c>
      <c r="C19" s="4">
        <v>8</v>
      </c>
      <c r="D19" s="38">
        <v>3200</v>
      </c>
    </row>
    <row r="20" spans="1:4" x14ac:dyDescent="0.75">
      <c r="A20" s="46" t="s">
        <v>386</v>
      </c>
      <c r="D20" s="48">
        <v>11600</v>
      </c>
    </row>
    <row r="22" spans="1:4" x14ac:dyDescent="0.75">
      <c r="A22" s="45" t="s">
        <v>387</v>
      </c>
      <c r="B22" s="21"/>
      <c r="C22" s="21"/>
      <c r="D22" s="21"/>
    </row>
    <row r="23" spans="1:4" x14ac:dyDescent="0.75">
      <c r="A23" s="46" t="s">
        <v>103</v>
      </c>
      <c r="B23" s="46" t="s">
        <v>373</v>
      </c>
      <c r="C23" s="46" t="s">
        <v>388</v>
      </c>
      <c r="D23" s="47" t="s">
        <v>242</v>
      </c>
    </row>
    <row r="24" spans="1:4" x14ac:dyDescent="0.75">
      <c r="A24" s="4" t="s">
        <v>389</v>
      </c>
      <c r="B24" s="4" t="s">
        <v>376</v>
      </c>
      <c r="C24" s="4" t="s">
        <v>390</v>
      </c>
      <c r="D24" s="38">
        <v>4100</v>
      </c>
    </row>
    <row r="25" spans="1:4" x14ac:dyDescent="0.75">
      <c r="A25" s="4" t="s">
        <v>377</v>
      </c>
      <c r="B25" s="4" t="s">
        <v>378</v>
      </c>
      <c r="C25" s="4" t="s">
        <v>377</v>
      </c>
      <c r="D25" s="38">
        <v>3900</v>
      </c>
    </row>
    <row r="26" spans="1:4" x14ac:dyDescent="0.75">
      <c r="A26" s="4" t="s">
        <v>375</v>
      </c>
      <c r="B26" s="4" t="s">
        <v>376</v>
      </c>
      <c r="C26" s="4" t="s">
        <v>390</v>
      </c>
      <c r="D26" s="38">
        <v>4100</v>
      </c>
    </row>
    <row r="27" spans="1:4" x14ac:dyDescent="0.75">
      <c r="A27" s="46" t="s">
        <v>391</v>
      </c>
      <c r="D27" s="48">
        <v>12100</v>
      </c>
    </row>
    <row r="29" spans="1:4" x14ac:dyDescent="0.75">
      <c r="A29" s="45" t="s">
        <v>392</v>
      </c>
      <c r="B29" s="21"/>
      <c r="C29" s="21"/>
      <c r="D29" s="21"/>
    </row>
    <row r="30" spans="1:4" x14ac:dyDescent="0.75">
      <c r="A30" s="46" t="s">
        <v>103</v>
      </c>
      <c r="B30" s="46" t="s">
        <v>373</v>
      </c>
      <c r="C30" s="46" t="s">
        <v>388</v>
      </c>
      <c r="D30" s="47" t="s">
        <v>242</v>
      </c>
    </row>
    <row r="31" spans="1:4" x14ac:dyDescent="0.75">
      <c r="A31" s="4" t="s">
        <v>192</v>
      </c>
      <c r="B31" s="4" t="s">
        <v>393</v>
      </c>
      <c r="C31" s="4"/>
      <c r="D31" s="38">
        <v>3500</v>
      </c>
    </row>
    <row r="32" spans="1:4" x14ac:dyDescent="0.75">
      <c r="A32" s="4" t="s">
        <v>194</v>
      </c>
      <c r="B32" s="4" t="s">
        <v>394</v>
      </c>
      <c r="C32" s="4" t="s">
        <v>395</v>
      </c>
      <c r="D32" s="38">
        <v>1491</v>
      </c>
    </row>
    <row r="33" spans="1:4" x14ac:dyDescent="0.75">
      <c r="A33" s="4" t="s">
        <v>196</v>
      </c>
      <c r="B33" s="4" t="s">
        <v>379</v>
      </c>
      <c r="C33" s="4" t="s">
        <v>396</v>
      </c>
      <c r="D33" s="38">
        <v>300</v>
      </c>
    </row>
    <row r="34" spans="1:4" x14ac:dyDescent="0.75">
      <c r="A34" s="4" t="s">
        <v>380</v>
      </c>
      <c r="B34" s="4" t="s">
        <v>397</v>
      </c>
      <c r="C34" s="4"/>
      <c r="D34" s="38">
        <v>200</v>
      </c>
    </row>
    <row r="35" spans="1:4" x14ac:dyDescent="0.75">
      <c r="A35" s="46" t="s">
        <v>398</v>
      </c>
      <c r="D35" s="48">
        <v>5491</v>
      </c>
    </row>
    <row r="37" spans="1:4" x14ac:dyDescent="0.75">
      <c r="A37" s="45" t="s">
        <v>399</v>
      </c>
      <c r="B37" s="21"/>
      <c r="C37" s="21"/>
      <c r="D37" s="21"/>
    </row>
    <row r="38" spans="1:4" x14ac:dyDescent="0.75">
      <c r="A38" s="46" t="s">
        <v>103</v>
      </c>
      <c r="B38" s="46" t="s">
        <v>373</v>
      </c>
      <c r="C38" s="46" t="s">
        <v>388</v>
      </c>
      <c r="D38" s="47" t="s">
        <v>242</v>
      </c>
    </row>
    <row r="39" spans="1:4" x14ac:dyDescent="0.75">
      <c r="A39" s="4" t="s">
        <v>400</v>
      </c>
      <c r="B39" s="4" t="s">
        <v>401</v>
      </c>
      <c r="C39" s="4" t="s">
        <v>402</v>
      </c>
      <c r="D39" s="38">
        <v>1080</v>
      </c>
    </row>
    <row r="40" spans="1:4" x14ac:dyDescent="0.75">
      <c r="A40" s="4" t="s">
        <v>403</v>
      </c>
      <c r="B40" s="4" t="s">
        <v>404</v>
      </c>
      <c r="C40" s="4" t="s">
        <v>405</v>
      </c>
      <c r="D40" s="38">
        <v>576</v>
      </c>
    </row>
    <row r="41" spans="1:4" x14ac:dyDescent="0.75">
      <c r="A41" s="4" t="s">
        <v>406</v>
      </c>
      <c r="B41" s="4" t="s">
        <v>407</v>
      </c>
      <c r="C41" s="4" t="s">
        <v>408</v>
      </c>
      <c r="D41" s="38">
        <v>360</v>
      </c>
    </row>
    <row r="42" spans="1:4" x14ac:dyDescent="0.75">
      <c r="A42" s="4" t="s">
        <v>409</v>
      </c>
      <c r="B42" s="4" t="s">
        <v>404</v>
      </c>
      <c r="C42" s="4" t="s">
        <v>410</v>
      </c>
      <c r="D42" s="38">
        <v>720</v>
      </c>
    </row>
    <row r="43" spans="1:4" x14ac:dyDescent="0.75">
      <c r="A43" s="4" t="s">
        <v>411</v>
      </c>
      <c r="B43" s="4" t="s">
        <v>412</v>
      </c>
      <c r="C43" s="4"/>
      <c r="D43" s="38">
        <v>500</v>
      </c>
    </row>
    <row r="44" spans="1:4" x14ac:dyDescent="0.75">
      <c r="A44" s="46" t="s">
        <v>413</v>
      </c>
      <c r="D44" s="48">
        <v>3236</v>
      </c>
    </row>
    <row r="46" spans="1:4" x14ac:dyDescent="0.75">
      <c r="A46" s="51" t="s">
        <v>414</v>
      </c>
      <c r="B46" s="51"/>
      <c r="C46" s="50"/>
      <c r="D46" s="50"/>
    </row>
    <row r="47" spans="1:4" x14ac:dyDescent="0.75">
      <c r="A47" s="4" t="s">
        <v>415</v>
      </c>
      <c r="B47" s="38">
        <f>D20</f>
        <v>11600</v>
      </c>
    </row>
    <row r="48" spans="1:4" x14ac:dyDescent="0.75">
      <c r="A48" s="4" t="s">
        <v>416</v>
      </c>
      <c r="B48" s="38">
        <f>D27</f>
        <v>12100</v>
      </c>
    </row>
    <row r="49" spans="1:3" x14ac:dyDescent="0.75">
      <c r="A49" s="4" t="s">
        <v>417</v>
      </c>
      <c r="B49" s="38">
        <f>D35</f>
        <v>5491</v>
      </c>
    </row>
    <row r="50" spans="1:3" x14ac:dyDescent="0.75">
      <c r="A50" s="4" t="s">
        <v>418</v>
      </c>
      <c r="B50" s="38">
        <f>D44</f>
        <v>3236</v>
      </c>
    </row>
    <row r="51" spans="1:3" ht="16" x14ac:dyDescent="0.8">
      <c r="A51" s="46" t="s">
        <v>419</v>
      </c>
      <c r="B51" s="49">
        <f>SUM(B47:B50)</f>
        <v>32427</v>
      </c>
    </row>
    <row r="52" spans="1:3" x14ac:dyDescent="0.75">
      <c r="A52" s="4"/>
      <c r="B52" s="39"/>
    </row>
    <row r="53" spans="1:3" x14ac:dyDescent="0.75">
      <c r="A53" s="4" t="s">
        <v>420</v>
      </c>
      <c r="B53" s="38">
        <v>97281</v>
      </c>
      <c r="C53" s="52"/>
    </row>
    <row r="54" spans="1:3" x14ac:dyDescent="0.75">
      <c r="A54" s="4" t="s">
        <v>421</v>
      </c>
      <c r="B54" s="38">
        <v>5350455</v>
      </c>
    </row>
    <row r="55" spans="1:3" x14ac:dyDescent="0.75">
      <c r="A55" s="4"/>
      <c r="B55" s="39"/>
    </row>
    <row r="56" spans="1:3" ht="16" x14ac:dyDescent="0.8">
      <c r="A56" s="46" t="s">
        <v>422</v>
      </c>
      <c r="B56" s="49">
        <v>5350455</v>
      </c>
    </row>
  </sheetData>
  <mergeCells count="8">
    <mergeCell ref="A37:D37"/>
    <mergeCell ref="A46:B46"/>
    <mergeCell ref="A15:D15"/>
    <mergeCell ref="A22:D22"/>
    <mergeCell ref="A29:D29"/>
    <mergeCell ref="A1:E1"/>
    <mergeCell ref="A5:E5"/>
    <mergeCell ref="A3:E3"/>
  </mergeCells>
  <hyperlinks>
    <hyperlink ref="G1" location="'INDICE'!A1" display="&lt;&lt; INDICE" xr:uid="{00000000-0004-0000-0700-000000000000}"/>
  </hyperlink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8"/>
  <sheetViews>
    <sheetView showGridLines="0" workbookViewId="0">
      <selection activeCell="G1" sqref="G1"/>
    </sheetView>
  </sheetViews>
  <sheetFormatPr defaultRowHeight="14.75" x14ac:dyDescent="0.75"/>
  <cols>
    <col min="1" max="1" width="40" customWidth="1"/>
    <col min="2" max="2" width="15" customWidth="1"/>
    <col min="3" max="4" width="18" customWidth="1"/>
    <col min="7" max="7" width="12" customWidth="1"/>
  </cols>
  <sheetData>
    <row r="1" spans="1:7" ht="18.5" x14ac:dyDescent="0.9">
      <c r="A1" s="28" t="s">
        <v>236</v>
      </c>
      <c r="B1" s="21"/>
      <c r="C1" s="21"/>
      <c r="D1" s="21"/>
      <c r="E1" s="21"/>
      <c r="G1" s="9" t="s">
        <v>57</v>
      </c>
    </row>
    <row r="3" spans="1:7" x14ac:dyDescent="0.75">
      <c r="A3" s="29" t="s">
        <v>237</v>
      </c>
      <c r="B3" s="21"/>
      <c r="C3" s="21"/>
      <c r="D3" s="21"/>
      <c r="E3" s="21"/>
    </row>
    <row r="5" spans="1:7" ht="16" x14ac:dyDescent="0.75">
      <c r="A5" s="20" t="s">
        <v>238</v>
      </c>
      <c r="B5" s="21"/>
      <c r="C5" s="21"/>
      <c r="D5" s="21"/>
      <c r="E5" s="21"/>
    </row>
    <row r="6" spans="1:7" x14ac:dyDescent="0.75">
      <c r="A6" s="1" t="s">
        <v>239</v>
      </c>
      <c r="B6" s="1" t="s">
        <v>240</v>
      </c>
      <c r="C6" s="1" t="s">
        <v>241</v>
      </c>
      <c r="D6" s="1" t="s">
        <v>242</v>
      </c>
    </row>
    <row r="7" spans="1:7" x14ac:dyDescent="0.75">
      <c r="A7" s="4" t="s">
        <v>243</v>
      </c>
      <c r="B7" s="4">
        <v>3</v>
      </c>
      <c r="C7" s="38">
        <v>450000</v>
      </c>
      <c r="D7" s="38">
        <f>C7*B7</f>
        <v>1350000</v>
      </c>
    </row>
    <row r="8" spans="1:7" x14ac:dyDescent="0.75">
      <c r="A8" s="4" t="s">
        <v>244</v>
      </c>
      <c r="B8" s="4">
        <v>3</v>
      </c>
      <c r="C8" s="38">
        <v>45000</v>
      </c>
      <c r="D8" s="38">
        <f t="shared" ref="D8:D14" si="0">C8*B8</f>
        <v>135000</v>
      </c>
    </row>
    <row r="9" spans="1:7" x14ac:dyDescent="0.75">
      <c r="A9" s="4" t="s">
        <v>245</v>
      </c>
      <c r="B9" s="4">
        <v>3</v>
      </c>
      <c r="C9" s="38">
        <v>12000</v>
      </c>
      <c r="D9" s="38">
        <f t="shared" si="0"/>
        <v>36000</v>
      </c>
    </row>
    <row r="10" spans="1:7" x14ac:dyDescent="0.75">
      <c r="A10" s="4" t="s">
        <v>246</v>
      </c>
      <c r="B10" s="4">
        <v>3</v>
      </c>
      <c r="C10" s="38">
        <v>3500</v>
      </c>
      <c r="D10" s="38">
        <f t="shared" si="0"/>
        <v>10500</v>
      </c>
    </row>
    <row r="11" spans="1:7" x14ac:dyDescent="0.75">
      <c r="A11" s="4" t="s">
        <v>247</v>
      </c>
      <c r="B11" s="4">
        <v>9</v>
      </c>
      <c r="C11" s="38">
        <v>1200</v>
      </c>
      <c r="D11" s="38">
        <f t="shared" si="0"/>
        <v>10800</v>
      </c>
    </row>
    <row r="12" spans="1:7" x14ac:dyDescent="0.75">
      <c r="A12" s="4" t="s">
        <v>248</v>
      </c>
      <c r="B12" s="4">
        <v>3</v>
      </c>
      <c r="C12" s="38">
        <v>8500</v>
      </c>
      <c r="D12" s="38">
        <f t="shared" si="0"/>
        <v>25500</v>
      </c>
    </row>
    <row r="13" spans="1:7" x14ac:dyDescent="0.75">
      <c r="A13" s="4" t="s">
        <v>249</v>
      </c>
      <c r="B13" s="4">
        <v>3</v>
      </c>
      <c r="C13" s="38">
        <v>2500</v>
      </c>
      <c r="D13" s="38">
        <f t="shared" si="0"/>
        <v>7500</v>
      </c>
    </row>
    <row r="14" spans="1:7" x14ac:dyDescent="0.75">
      <c r="A14" s="4" t="s">
        <v>250</v>
      </c>
      <c r="B14" s="4">
        <v>4</v>
      </c>
      <c r="C14" s="38">
        <v>85000</v>
      </c>
      <c r="D14" s="38">
        <f t="shared" si="0"/>
        <v>340000</v>
      </c>
    </row>
    <row r="15" spans="1:7" x14ac:dyDescent="0.75">
      <c r="A15" s="7" t="s">
        <v>251</v>
      </c>
      <c r="C15" s="39"/>
      <c r="D15" s="40">
        <f>SUM(D7:D14)</f>
        <v>1915300</v>
      </c>
    </row>
    <row r="18" spans="1:5" ht="16" x14ac:dyDescent="0.75">
      <c r="A18" s="20" t="s">
        <v>252</v>
      </c>
      <c r="B18" s="21"/>
      <c r="C18" s="21"/>
      <c r="D18" s="21"/>
      <c r="E18" s="21"/>
    </row>
    <row r="19" spans="1:5" x14ac:dyDescent="0.75">
      <c r="A19" t="s">
        <v>253</v>
      </c>
      <c r="B19" t="s">
        <v>47</v>
      </c>
    </row>
    <row r="21" spans="1:5" ht="58" customHeight="1" x14ac:dyDescent="0.75">
      <c r="A21" t="s">
        <v>254</v>
      </c>
      <c r="B21" s="31" t="s">
        <v>255</v>
      </c>
      <c r="C21" s="21"/>
      <c r="D21" s="21"/>
      <c r="E21" s="21"/>
    </row>
    <row r="24" spans="1:5" x14ac:dyDescent="0.75">
      <c r="A24" s="27" t="s">
        <v>161</v>
      </c>
      <c r="B24" s="21"/>
      <c r="C24" s="21"/>
      <c r="D24" s="21"/>
      <c r="E24" s="21"/>
    </row>
    <row r="25" spans="1:5" x14ac:dyDescent="0.75">
      <c r="A25" t="s">
        <v>256</v>
      </c>
    </row>
    <row r="26" spans="1:5" x14ac:dyDescent="0.75">
      <c r="A26" t="s">
        <v>257</v>
      </c>
    </row>
    <row r="27" spans="1:5" x14ac:dyDescent="0.75">
      <c r="A27" t="s">
        <v>258</v>
      </c>
    </row>
    <row r="28" spans="1:5" x14ac:dyDescent="0.75">
      <c r="A28" t="s">
        <v>259</v>
      </c>
    </row>
  </sheetData>
  <mergeCells count="6">
    <mergeCell ref="A24:E24"/>
    <mergeCell ref="A1:E1"/>
    <mergeCell ref="B21:E21"/>
    <mergeCell ref="A5:E5"/>
    <mergeCell ref="A18:E18"/>
    <mergeCell ref="A3:E3"/>
  </mergeCells>
  <hyperlinks>
    <hyperlink ref="G1" location="'INDICE'!A1" display="&lt;&lt; INDICE" xr:uid="{00000000-0004-0000-0800-000000000000}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INDICE</vt:lpstr>
      <vt:lpstr>1. Resumen Ejecutivo</vt:lpstr>
      <vt:lpstr>2. Demanda Estudiantil</vt:lpstr>
      <vt:lpstr>3. Tasa Visual 15%</vt:lpstr>
      <vt:lpstr>4. Capacidad Operativa</vt:lpstr>
      <vt:lpstr>5. Fase 1 Evaluación</vt:lpstr>
      <vt:lpstr>6. Fase 2 Fabricación</vt:lpstr>
      <vt:lpstr>7. Fase 3 Entrega</vt:lpstr>
      <vt:lpstr>8. CAPEX</vt:lpstr>
      <vt:lpstr>9. Tarifas Viáticos MAP</vt:lpstr>
      <vt:lpstr>10. Indicadores KPI</vt:lpstr>
      <vt:lpstr>11. Hallazgos</vt:lpstr>
      <vt:lpstr>12. Documentación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Josue Samuel Zavala Robles</cp:lastModifiedBy>
  <dcterms:created xsi:type="dcterms:W3CDTF">2025-12-18T14:56:25Z</dcterms:created>
  <dcterms:modified xsi:type="dcterms:W3CDTF">2025-12-18T15:53:19Z</dcterms:modified>
</cp:coreProperties>
</file>